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Z:\Smyrna\Hlaváček\Holek\Kovárny\"/>
    </mc:Choice>
  </mc:AlternateContent>
  <xr:revisionPtr revIDLastSave="0" documentId="8_{AA4CF792-A996-4AE3-84EB-2E8F3D0C6EA8}" xr6:coauthVersionLast="45" xr6:coauthVersionMax="45" xr10:uidLastSave="{00000000-0000-0000-0000-000000000000}"/>
  <bookViews>
    <workbookView xWindow="11655" yWindow="105" windowWidth="16365" windowHeight="14550" xr2:uid="{00000000-000D-0000-FFFF-FFFF00000000}"/>
  </bookViews>
  <sheets>
    <sheet name="Rekapitulace stavby" sheetId="1" r:id="rId1"/>
    <sheet name="2-1 - Stavební úpravy - v..." sheetId="2" r:id="rId2"/>
    <sheet name="2-2 - Elektro - velká kov..." sheetId="3" r:id="rId3"/>
    <sheet name="2-3 - ZTI+ÚT - velká kovárna" sheetId="4" r:id="rId4"/>
    <sheet name="2-4 - VZT - velká kovárna" sheetId="5" r:id="rId5"/>
    <sheet name="Pokyny pro vyplnění" sheetId="6" r:id="rId6"/>
  </sheets>
  <definedNames>
    <definedName name="_xlnm._FilterDatabase" localSheetId="1" hidden="1">'2-1 - Stavební úpravy - v...'!$C$102:$K$492</definedName>
    <definedName name="_xlnm._FilterDatabase" localSheetId="2" hidden="1">'2-2 - Elektro - velká kov...'!$C$85:$K$151</definedName>
    <definedName name="_xlnm._FilterDatabase" localSheetId="3" hidden="1">'2-3 - ZTI+ÚT - velká kovárna'!$C$92:$K$236</definedName>
    <definedName name="_xlnm._FilterDatabase" localSheetId="4" hidden="1">'2-4 - VZT - velká kovárna'!$C$79:$K$123</definedName>
    <definedName name="_xlnm.Print_Titles" localSheetId="1">'2-1 - Stavební úpravy - v...'!$102:$102</definedName>
    <definedName name="_xlnm.Print_Titles" localSheetId="2">'2-2 - Elektro - velká kov...'!$85:$85</definedName>
    <definedName name="_xlnm.Print_Titles" localSheetId="3">'2-3 - ZTI+ÚT - velká kovárna'!$92:$92</definedName>
    <definedName name="_xlnm.Print_Titles" localSheetId="4">'2-4 - VZT - velká kovárna'!$79:$79</definedName>
    <definedName name="_xlnm.Print_Titles" localSheetId="0">'Rekapitulace stavby'!$52:$52</definedName>
    <definedName name="_xlnm.Print_Area" localSheetId="1">'2-1 - Stavební úpravy - v...'!$C$4:$J$39,'2-1 - Stavební úpravy - v...'!$C$45:$J$84,'2-1 - Stavební úpravy - v...'!$C$90:$K$492</definedName>
    <definedName name="_xlnm.Print_Area" localSheetId="2">'2-2 - Elektro - velká kov...'!$C$4:$J$39,'2-2 - Elektro - velká kov...'!$C$45:$J$67,'2-2 - Elektro - velká kov...'!$C$73:$K$151</definedName>
    <definedName name="_xlnm.Print_Area" localSheetId="3">'2-3 - ZTI+ÚT - velká kovárna'!$C$4:$J$39,'2-3 - ZTI+ÚT - velká kovárna'!$C$45:$J$74,'2-3 - ZTI+ÚT - velká kovárna'!$C$80:$K$236</definedName>
    <definedName name="_xlnm.Print_Area" localSheetId="4">'2-4 - VZT - velká kovárna'!$C$4:$J$39,'2-4 - VZT - velká kovárna'!$C$45:$J$61,'2-4 - VZT - velká kovárna'!$C$67:$K$123</definedName>
    <definedName name="_xlnm.Print_Area" localSheetId="5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22" i="5"/>
  <c r="BH122" i="5"/>
  <c r="BG122" i="5"/>
  <c r="BF122" i="5"/>
  <c r="T122" i="5"/>
  <c r="R122" i="5"/>
  <c r="P122" i="5"/>
  <c r="BK122" i="5"/>
  <c r="J122" i="5"/>
  <c r="BE122" i="5" s="1"/>
  <c r="BI120" i="5"/>
  <c r="BH120" i="5"/>
  <c r="BG120" i="5"/>
  <c r="BF120" i="5"/>
  <c r="T120" i="5"/>
  <c r="R120" i="5"/>
  <c r="P120" i="5"/>
  <c r="BK120" i="5"/>
  <c r="J120" i="5"/>
  <c r="BE120" i="5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J115" i="5"/>
  <c r="BE115" i="5"/>
  <c r="BI113" i="5"/>
  <c r="BH113" i="5"/>
  <c r="BG113" i="5"/>
  <c r="BF113" i="5"/>
  <c r="T113" i="5"/>
  <c r="R113" i="5"/>
  <c r="P113" i="5"/>
  <c r="BK113" i="5"/>
  <c r="J113" i="5"/>
  <c r="BE113" i="5" s="1"/>
  <c r="BI111" i="5"/>
  <c r="BH111" i="5"/>
  <c r="BG111" i="5"/>
  <c r="BF111" i="5"/>
  <c r="T111" i="5"/>
  <c r="R111" i="5"/>
  <c r="P111" i="5"/>
  <c r="BK111" i="5"/>
  <c r="J111" i="5"/>
  <c r="BE111" i="5"/>
  <c r="BI109" i="5"/>
  <c r="BH109" i="5"/>
  <c r="BG109" i="5"/>
  <c r="BF109" i="5"/>
  <c r="T109" i="5"/>
  <c r="R109" i="5"/>
  <c r="P109" i="5"/>
  <c r="BK109" i="5"/>
  <c r="J109" i="5"/>
  <c r="BE109" i="5"/>
  <c r="BI107" i="5"/>
  <c r="BH107" i="5"/>
  <c r="BG107" i="5"/>
  <c r="BF107" i="5"/>
  <c r="T107" i="5"/>
  <c r="R107" i="5"/>
  <c r="P107" i="5"/>
  <c r="BK107" i="5"/>
  <c r="J107" i="5"/>
  <c r="BE107" i="5"/>
  <c r="BI104" i="5"/>
  <c r="BH104" i="5"/>
  <c r="BG104" i="5"/>
  <c r="BF104" i="5"/>
  <c r="T104" i="5"/>
  <c r="R104" i="5"/>
  <c r="P104" i="5"/>
  <c r="BK104" i="5"/>
  <c r="J104" i="5"/>
  <c r="BE104" i="5" s="1"/>
  <c r="BI101" i="5"/>
  <c r="BH101" i="5"/>
  <c r="BG101" i="5"/>
  <c r="BF101" i="5"/>
  <c r="T101" i="5"/>
  <c r="R101" i="5"/>
  <c r="P101" i="5"/>
  <c r="BK101" i="5"/>
  <c r="J101" i="5"/>
  <c r="BE101" i="5"/>
  <c r="BI98" i="5"/>
  <c r="BH98" i="5"/>
  <c r="BG98" i="5"/>
  <c r="BF98" i="5"/>
  <c r="T98" i="5"/>
  <c r="R98" i="5"/>
  <c r="P98" i="5"/>
  <c r="BK98" i="5"/>
  <c r="J98" i="5"/>
  <c r="BE98" i="5"/>
  <c r="BI96" i="5"/>
  <c r="BH96" i="5"/>
  <c r="BG96" i="5"/>
  <c r="BF96" i="5"/>
  <c r="T96" i="5"/>
  <c r="R96" i="5"/>
  <c r="P96" i="5"/>
  <c r="BK96" i="5"/>
  <c r="J96" i="5"/>
  <c r="BE96" i="5"/>
  <c r="BI93" i="5"/>
  <c r="BH93" i="5"/>
  <c r="BG93" i="5"/>
  <c r="BF93" i="5"/>
  <c r="T93" i="5"/>
  <c r="R93" i="5"/>
  <c r="P93" i="5"/>
  <c r="BK93" i="5"/>
  <c r="J93" i="5"/>
  <c r="BE93" i="5" s="1"/>
  <c r="BI90" i="5"/>
  <c r="BH90" i="5"/>
  <c r="BG90" i="5"/>
  <c r="BF90" i="5"/>
  <c r="T90" i="5"/>
  <c r="R90" i="5"/>
  <c r="P90" i="5"/>
  <c r="P81" i="5" s="1"/>
  <c r="P80" i="5" s="1"/>
  <c r="AU58" i="1" s="1"/>
  <c r="BK90" i="5"/>
  <c r="J90" i="5"/>
  <c r="BE90" i="5"/>
  <c r="BI88" i="5"/>
  <c r="BH88" i="5"/>
  <c r="BG88" i="5"/>
  <c r="BF88" i="5"/>
  <c r="T88" i="5"/>
  <c r="R88" i="5"/>
  <c r="P88" i="5"/>
  <c r="BK88" i="5"/>
  <c r="J88" i="5"/>
  <c r="BE88" i="5"/>
  <c r="BI86" i="5"/>
  <c r="BH86" i="5"/>
  <c r="BG86" i="5"/>
  <c r="BF86" i="5"/>
  <c r="T86" i="5"/>
  <c r="R86" i="5"/>
  <c r="P86" i="5"/>
  <c r="BK86" i="5"/>
  <c r="J86" i="5"/>
  <c r="BE86" i="5"/>
  <c r="BI84" i="5"/>
  <c r="F37" i="5" s="1"/>
  <c r="BD58" i="1" s="1"/>
  <c r="BH84" i="5"/>
  <c r="F36" i="5" s="1"/>
  <c r="BC58" i="1" s="1"/>
  <c r="BG84" i="5"/>
  <c r="BF84" i="5"/>
  <c r="T84" i="5"/>
  <c r="R84" i="5"/>
  <c r="P84" i="5"/>
  <c r="BK84" i="5"/>
  <c r="BK81" i="5" s="1"/>
  <c r="J84" i="5"/>
  <c r="BE84" i="5" s="1"/>
  <c r="BI82" i="5"/>
  <c r="BH82" i="5"/>
  <c r="BG82" i="5"/>
  <c r="F35" i="5" s="1"/>
  <c r="BB58" i="1" s="1"/>
  <c r="BF82" i="5"/>
  <c r="J34" i="5" s="1"/>
  <c r="AW58" i="1" s="1"/>
  <c r="T82" i="5"/>
  <c r="T81" i="5" s="1"/>
  <c r="T80" i="5" s="1"/>
  <c r="R82" i="5"/>
  <c r="R81" i="5" s="1"/>
  <c r="R80" i="5" s="1"/>
  <c r="P82" i="5"/>
  <c r="BK82" i="5"/>
  <c r="J82" i="5"/>
  <c r="BE82" i="5"/>
  <c r="F74" i="5"/>
  <c r="E72" i="5"/>
  <c r="F52" i="5"/>
  <c r="E50" i="5"/>
  <c r="J24" i="5"/>
  <c r="E24" i="5"/>
  <c r="J55" i="5" s="1"/>
  <c r="J77" i="5"/>
  <c r="J23" i="5"/>
  <c r="J21" i="5"/>
  <c r="E21" i="5"/>
  <c r="J76" i="5" s="1"/>
  <c r="J20" i="5"/>
  <c r="J18" i="5"/>
  <c r="E18" i="5"/>
  <c r="F77" i="5"/>
  <c r="F55" i="5"/>
  <c r="J17" i="5"/>
  <c r="J15" i="5"/>
  <c r="E15" i="5"/>
  <c r="F76" i="5"/>
  <c r="F54" i="5"/>
  <c r="J14" i="5"/>
  <c r="J12" i="5"/>
  <c r="J74" i="5" s="1"/>
  <c r="J52" i="5"/>
  <c r="E7" i="5"/>
  <c r="E70" i="5"/>
  <c r="E48" i="5"/>
  <c r="J37" i="4"/>
  <c r="J36" i="4"/>
  <c r="AY57" i="1"/>
  <c r="J35" i="4"/>
  <c r="AX57" i="1"/>
  <c r="BI234" i="4"/>
  <c r="BH234" i="4"/>
  <c r="BG234" i="4"/>
  <c r="BF234" i="4"/>
  <c r="T234" i="4"/>
  <c r="T233" i="4"/>
  <c r="R234" i="4"/>
  <c r="R233" i="4"/>
  <c r="P234" i="4"/>
  <c r="P233" i="4"/>
  <c r="BK234" i="4"/>
  <c r="BK233" i="4"/>
  <c r="J233" i="4" s="1"/>
  <c r="J73" i="4" s="1"/>
  <c r="J234" i="4"/>
  <c r="BE234" i="4" s="1"/>
  <c r="BI231" i="4"/>
  <c r="BH231" i="4"/>
  <c r="BG231" i="4"/>
  <c r="BF231" i="4"/>
  <c r="T231" i="4"/>
  <c r="T230" i="4"/>
  <c r="R231" i="4"/>
  <c r="R230" i="4"/>
  <c r="P231" i="4"/>
  <c r="P230" i="4"/>
  <c r="BK231" i="4"/>
  <c r="BK230" i="4"/>
  <c r="J230" i="4" s="1"/>
  <c r="J72" i="4" s="1"/>
  <c r="J231" i="4"/>
  <c r="BE231" i="4"/>
  <c r="BI228" i="4"/>
  <c r="BH228" i="4"/>
  <c r="BG228" i="4"/>
  <c r="BF228" i="4"/>
  <c r="T228" i="4"/>
  <c r="R228" i="4"/>
  <c r="P228" i="4"/>
  <c r="BK228" i="4"/>
  <c r="BK225" i="4" s="1"/>
  <c r="J225" i="4" s="1"/>
  <c r="J71" i="4" s="1"/>
  <c r="J228" i="4"/>
  <c r="BE228" i="4"/>
  <c r="BI226" i="4"/>
  <c r="BH226" i="4"/>
  <c r="BG226" i="4"/>
  <c r="BF226" i="4"/>
  <c r="T226" i="4"/>
  <c r="T225" i="4"/>
  <c r="R226" i="4"/>
  <c r="R225" i="4"/>
  <c r="P226" i="4"/>
  <c r="P225" i="4"/>
  <c r="BK226" i="4"/>
  <c r="J226" i="4"/>
  <c r="BE226" i="4" s="1"/>
  <c r="BI223" i="4"/>
  <c r="BH223" i="4"/>
  <c r="BG223" i="4"/>
  <c r="BF223" i="4"/>
  <c r="T223" i="4"/>
  <c r="T222" i="4"/>
  <c r="R223" i="4"/>
  <c r="R222" i="4"/>
  <c r="P223" i="4"/>
  <c r="P222" i="4"/>
  <c r="BK223" i="4"/>
  <c r="BK222" i="4"/>
  <c r="J222" i="4" s="1"/>
  <c r="J70" i="4" s="1"/>
  <c r="J223" i="4"/>
  <c r="BE223" i="4" s="1"/>
  <c r="BI220" i="4"/>
  <c r="BH220" i="4"/>
  <c r="BG220" i="4"/>
  <c r="BF220" i="4"/>
  <c r="T220" i="4"/>
  <c r="T219" i="4"/>
  <c r="R220" i="4"/>
  <c r="R219" i="4"/>
  <c r="P220" i="4"/>
  <c r="P219" i="4"/>
  <c r="BK220" i="4"/>
  <c r="BK219" i="4" s="1"/>
  <c r="J219" i="4" s="1"/>
  <c r="J69" i="4" s="1"/>
  <c r="J220" i="4"/>
  <c r="BE220" i="4" s="1"/>
  <c r="BI216" i="4"/>
  <c r="BH216" i="4"/>
  <c r="BG216" i="4"/>
  <c r="BF216" i="4"/>
  <c r="T216" i="4"/>
  <c r="T215" i="4"/>
  <c r="R216" i="4"/>
  <c r="R215" i="4"/>
  <c r="P216" i="4"/>
  <c r="P215" i="4"/>
  <c r="BK216" i="4"/>
  <c r="BK215" i="4" s="1"/>
  <c r="J215" i="4" s="1"/>
  <c r="J68" i="4" s="1"/>
  <c r="J216" i="4"/>
  <c r="BE216" i="4" s="1"/>
  <c r="BI213" i="4"/>
  <c r="BH213" i="4"/>
  <c r="BG213" i="4"/>
  <c r="BF213" i="4"/>
  <c r="T213" i="4"/>
  <c r="T212" i="4"/>
  <c r="R213" i="4"/>
  <c r="R212" i="4" s="1"/>
  <c r="P213" i="4"/>
  <c r="P212" i="4"/>
  <c r="BK213" i="4"/>
  <c r="BK212" i="4" s="1"/>
  <c r="J212" i="4" s="1"/>
  <c r="J67" i="4" s="1"/>
  <c r="J213" i="4"/>
  <c r="BE213" i="4"/>
  <c r="BI210" i="4"/>
  <c r="BH210" i="4"/>
  <c r="BG210" i="4"/>
  <c r="BF210" i="4"/>
  <c r="T210" i="4"/>
  <c r="R210" i="4"/>
  <c r="P210" i="4"/>
  <c r="BK210" i="4"/>
  <c r="J210" i="4"/>
  <c r="BE210" i="4"/>
  <c r="BI208" i="4"/>
  <c r="BH208" i="4"/>
  <c r="BG208" i="4"/>
  <c r="BF208" i="4"/>
  <c r="T208" i="4"/>
  <c r="R208" i="4"/>
  <c r="P208" i="4"/>
  <c r="BK208" i="4"/>
  <c r="J208" i="4"/>
  <c r="BE208" i="4"/>
  <c r="BI205" i="4"/>
  <c r="BH205" i="4"/>
  <c r="BG205" i="4"/>
  <c r="BF205" i="4"/>
  <c r="T205" i="4"/>
  <c r="T200" i="4" s="1"/>
  <c r="R205" i="4"/>
  <c r="R200" i="4" s="1"/>
  <c r="P205" i="4"/>
  <c r="BK205" i="4"/>
  <c r="J205" i="4"/>
  <c r="BE205" i="4"/>
  <c r="BI203" i="4"/>
  <c r="BH203" i="4"/>
  <c r="BG203" i="4"/>
  <c r="BF203" i="4"/>
  <c r="T203" i="4"/>
  <c r="R203" i="4"/>
  <c r="P203" i="4"/>
  <c r="BK203" i="4"/>
  <c r="J203" i="4"/>
  <c r="BE203" i="4"/>
  <c r="BI201" i="4"/>
  <c r="BH201" i="4"/>
  <c r="BG201" i="4"/>
  <c r="BF201" i="4"/>
  <c r="T201" i="4"/>
  <c r="R201" i="4"/>
  <c r="P201" i="4"/>
  <c r="P200" i="4"/>
  <c r="BK201" i="4"/>
  <c r="BK200" i="4" s="1"/>
  <c r="J200" i="4" s="1"/>
  <c r="J66" i="4" s="1"/>
  <c r="J201" i="4"/>
  <c r="BE201" i="4" s="1"/>
  <c r="BI198" i="4"/>
  <c r="BH198" i="4"/>
  <c r="BG198" i="4"/>
  <c r="BF198" i="4"/>
  <c r="T198" i="4"/>
  <c r="R198" i="4"/>
  <c r="P198" i="4"/>
  <c r="BK198" i="4"/>
  <c r="J198" i="4"/>
  <c r="BE198" i="4"/>
  <c r="BI195" i="4"/>
  <c r="BH195" i="4"/>
  <c r="BG195" i="4"/>
  <c r="BF195" i="4"/>
  <c r="T195" i="4"/>
  <c r="T194" i="4" s="1"/>
  <c r="R195" i="4"/>
  <c r="R194" i="4"/>
  <c r="P195" i="4"/>
  <c r="P194" i="4"/>
  <c r="BK195" i="4"/>
  <c r="BK194" i="4"/>
  <c r="J194" i="4" s="1"/>
  <c r="J65" i="4" s="1"/>
  <c r="J195" i="4"/>
  <c r="BE195" i="4"/>
  <c r="BI192" i="4"/>
  <c r="BH192" i="4"/>
  <c r="BG192" i="4"/>
  <c r="BF192" i="4"/>
  <c r="T192" i="4"/>
  <c r="R192" i="4"/>
  <c r="P192" i="4"/>
  <c r="BK192" i="4"/>
  <c r="J192" i="4"/>
  <c r="BE192" i="4"/>
  <c r="BI190" i="4"/>
  <c r="BH190" i="4"/>
  <c r="BG190" i="4"/>
  <c r="BF190" i="4"/>
  <c r="T190" i="4"/>
  <c r="R190" i="4"/>
  <c r="R180" i="4" s="1"/>
  <c r="P190" i="4"/>
  <c r="BK190" i="4"/>
  <c r="J190" i="4"/>
  <c r="BE190" i="4"/>
  <c r="BI188" i="4"/>
  <c r="BH188" i="4"/>
  <c r="BG188" i="4"/>
  <c r="BF188" i="4"/>
  <c r="T188" i="4"/>
  <c r="R188" i="4"/>
  <c r="P188" i="4"/>
  <c r="BK188" i="4"/>
  <c r="J188" i="4"/>
  <c r="BE188" i="4"/>
  <c r="BI186" i="4"/>
  <c r="BH186" i="4"/>
  <c r="BG186" i="4"/>
  <c r="BF186" i="4"/>
  <c r="T186" i="4"/>
  <c r="R186" i="4"/>
  <c r="P186" i="4"/>
  <c r="BK186" i="4"/>
  <c r="J186" i="4"/>
  <c r="BE186" i="4"/>
  <c r="BI184" i="4"/>
  <c r="BH184" i="4"/>
  <c r="BG184" i="4"/>
  <c r="BF184" i="4"/>
  <c r="T184" i="4"/>
  <c r="R184" i="4"/>
  <c r="P184" i="4"/>
  <c r="P180" i="4" s="1"/>
  <c r="BK184" i="4"/>
  <c r="J184" i="4"/>
  <c r="BE184" i="4"/>
  <c r="BI181" i="4"/>
  <c r="BH181" i="4"/>
  <c r="BG181" i="4"/>
  <c r="BF181" i="4"/>
  <c r="T181" i="4"/>
  <c r="T180" i="4"/>
  <c r="R181" i="4"/>
  <c r="P181" i="4"/>
  <c r="BK181" i="4"/>
  <c r="BK180" i="4" s="1"/>
  <c r="J180" i="4" s="1"/>
  <c r="J64" i="4" s="1"/>
  <c r="J181" i="4"/>
  <c r="BE181" i="4" s="1"/>
  <c r="BI178" i="4"/>
  <c r="BH178" i="4"/>
  <c r="BG178" i="4"/>
  <c r="BF178" i="4"/>
  <c r="T178" i="4"/>
  <c r="R178" i="4"/>
  <c r="P178" i="4"/>
  <c r="BK178" i="4"/>
  <c r="J178" i="4"/>
  <c r="BE178" i="4"/>
  <c r="BI176" i="4"/>
  <c r="BH176" i="4"/>
  <c r="BG176" i="4"/>
  <c r="BF176" i="4"/>
  <c r="T176" i="4"/>
  <c r="R176" i="4"/>
  <c r="P176" i="4"/>
  <c r="BK176" i="4"/>
  <c r="J176" i="4"/>
  <c r="BE176" i="4"/>
  <c r="BI174" i="4"/>
  <c r="BH174" i="4"/>
  <c r="BG174" i="4"/>
  <c r="BF174" i="4"/>
  <c r="T174" i="4"/>
  <c r="R174" i="4"/>
  <c r="P174" i="4"/>
  <c r="BK174" i="4"/>
  <c r="J174" i="4"/>
  <c r="BE174" i="4"/>
  <c r="BI172" i="4"/>
  <c r="BH172" i="4"/>
  <c r="BG172" i="4"/>
  <c r="BF172" i="4"/>
  <c r="T172" i="4"/>
  <c r="R172" i="4"/>
  <c r="P172" i="4"/>
  <c r="BK172" i="4"/>
  <c r="BK163" i="4" s="1"/>
  <c r="J163" i="4" s="1"/>
  <c r="J63" i="4" s="1"/>
  <c r="J172" i="4"/>
  <c r="BE172" i="4"/>
  <c r="BI170" i="4"/>
  <c r="BH170" i="4"/>
  <c r="BG170" i="4"/>
  <c r="BF170" i="4"/>
  <c r="T170" i="4"/>
  <c r="T163" i="4" s="1"/>
  <c r="R170" i="4"/>
  <c r="P170" i="4"/>
  <c r="BK170" i="4"/>
  <c r="J170" i="4"/>
  <c r="BE170" i="4"/>
  <c r="BI168" i="4"/>
  <c r="BH168" i="4"/>
  <c r="BG168" i="4"/>
  <c r="BF168" i="4"/>
  <c r="T168" i="4"/>
  <c r="R168" i="4"/>
  <c r="P168" i="4"/>
  <c r="BK168" i="4"/>
  <c r="J168" i="4"/>
  <c r="BE168" i="4"/>
  <c r="BI166" i="4"/>
  <c r="BH166" i="4"/>
  <c r="BG166" i="4"/>
  <c r="BF166" i="4"/>
  <c r="T166" i="4"/>
  <c r="R166" i="4"/>
  <c r="P166" i="4"/>
  <c r="BK166" i="4"/>
  <c r="J166" i="4"/>
  <c r="BE166" i="4"/>
  <c r="BI164" i="4"/>
  <c r="BH164" i="4"/>
  <c r="BG164" i="4"/>
  <c r="BF164" i="4"/>
  <c r="T164" i="4"/>
  <c r="R164" i="4"/>
  <c r="R163" i="4"/>
  <c r="P164" i="4"/>
  <c r="P163" i="4" s="1"/>
  <c r="BK164" i="4"/>
  <c r="J164" i="4"/>
  <c r="BE164" i="4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7" i="4"/>
  <c r="BH157" i="4"/>
  <c r="BG157" i="4"/>
  <c r="BF157" i="4"/>
  <c r="T157" i="4"/>
  <c r="R157" i="4"/>
  <c r="P157" i="4"/>
  <c r="BK157" i="4"/>
  <c r="J157" i="4"/>
  <c r="BE157" i="4"/>
  <c r="BI155" i="4"/>
  <c r="BH155" i="4"/>
  <c r="BG155" i="4"/>
  <c r="BF155" i="4"/>
  <c r="T155" i="4"/>
  <c r="R155" i="4"/>
  <c r="P155" i="4"/>
  <c r="BK155" i="4"/>
  <c r="J155" i="4"/>
  <c r="BE155" i="4"/>
  <c r="BI153" i="4"/>
  <c r="BH153" i="4"/>
  <c r="BG153" i="4"/>
  <c r="BF153" i="4"/>
  <c r="T153" i="4"/>
  <c r="R153" i="4"/>
  <c r="P153" i="4"/>
  <c r="BK153" i="4"/>
  <c r="J153" i="4"/>
  <c r="BE153" i="4"/>
  <c r="BI151" i="4"/>
  <c r="BH151" i="4"/>
  <c r="BG151" i="4"/>
  <c r="BF151" i="4"/>
  <c r="T151" i="4"/>
  <c r="R151" i="4"/>
  <c r="P151" i="4"/>
  <c r="BK151" i="4"/>
  <c r="J151" i="4"/>
  <c r="BE151" i="4"/>
  <c r="BI149" i="4"/>
  <c r="BH149" i="4"/>
  <c r="BG149" i="4"/>
  <c r="BF149" i="4"/>
  <c r="T149" i="4"/>
  <c r="R149" i="4"/>
  <c r="P149" i="4"/>
  <c r="BK149" i="4"/>
  <c r="J149" i="4"/>
  <c r="BE149" i="4"/>
  <c r="BI147" i="4"/>
  <c r="BH147" i="4"/>
  <c r="BG147" i="4"/>
  <c r="BF147" i="4"/>
  <c r="T147" i="4"/>
  <c r="R147" i="4"/>
  <c r="P147" i="4"/>
  <c r="BK147" i="4"/>
  <c r="J147" i="4"/>
  <c r="BE147" i="4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38" i="4"/>
  <c r="BH138" i="4"/>
  <c r="BG138" i="4"/>
  <c r="BF138" i="4"/>
  <c r="T138" i="4"/>
  <c r="R138" i="4"/>
  <c r="P138" i="4"/>
  <c r="BK138" i="4"/>
  <c r="J138" i="4"/>
  <c r="BE138" i="4"/>
  <c r="BI135" i="4"/>
  <c r="BH135" i="4"/>
  <c r="BG135" i="4"/>
  <c r="BF135" i="4"/>
  <c r="T135" i="4"/>
  <c r="R135" i="4"/>
  <c r="P135" i="4"/>
  <c r="BK135" i="4"/>
  <c r="J135" i="4"/>
  <c r="BE135" i="4"/>
  <c r="BI132" i="4"/>
  <c r="BH132" i="4"/>
  <c r="BG132" i="4"/>
  <c r="BF132" i="4"/>
  <c r="T132" i="4"/>
  <c r="R132" i="4"/>
  <c r="P132" i="4"/>
  <c r="BK132" i="4"/>
  <c r="J132" i="4"/>
  <c r="BE132" i="4"/>
  <c r="BI130" i="4"/>
  <c r="BH130" i="4"/>
  <c r="BG130" i="4"/>
  <c r="BF130" i="4"/>
  <c r="T130" i="4"/>
  <c r="R130" i="4"/>
  <c r="P130" i="4"/>
  <c r="BK130" i="4"/>
  <c r="J130" i="4"/>
  <c r="BE130" i="4"/>
  <c r="BI128" i="4"/>
  <c r="BH128" i="4"/>
  <c r="BG128" i="4"/>
  <c r="BF128" i="4"/>
  <c r="T128" i="4"/>
  <c r="R128" i="4"/>
  <c r="P128" i="4"/>
  <c r="BK128" i="4"/>
  <c r="J128" i="4"/>
  <c r="BE128" i="4"/>
  <c r="BI126" i="4"/>
  <c r="BH126" i="4"/>
  <c r="BG126" i="4"/>
  <c r="BF126" i="4"/>
  <c r="T126" i="4"/>
  <c r="R126" i="4"/>
  <c r="P126" i="4"/>
  <c r="BK126" i="4"/>
  <c r="J126" i="4"/>
  <c r="BE126" i="4"/>
  <c r="BI124" i="4"/>
  <c r="BH124" i="4"/>
  <c r="BG124" i="4"/>
  <c r="BF124" i="4"/>
  <c r="T124" i="4"/>
  <c r="T119" i="4" s="1"/>
  <c r="R124" i="4"/>
  <c r="R119" i="4" s="1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BK119" i="4" s="1"/>
  <c r="J119" i="4" s="1"/>
  <c r="J62" i="4" s="1"/>
  <c r="J122" i="4"/>
  <c r="BE122" i="4"/>
  <c r="BI120" i="4"/>
  <c r="BH120" i="4"/>
  <c r="BG120" i="4"/>
  <c r="BF120" i="4"/>
  <c r="T120" i="4"/>
  <c r="R120" i="4"/>
  <c r="P120" i="4"/>
  <c r="P119" i="4"/>
  <c r="BK120" i="4"/>
  <c r="J120" i="4"/>
  <c r="BE120" i="4" s="1"/>
  <c r="BI116" i="4"/>
  <c r="BH116" i="4"/>
  <c r="BG116" i="4"/>
  <c r="BF116" i="4"/>
  <c r="T116" i="4"/>
  <c r="R116" i="4"/>
  <c r="P116" i="4"/>
  <c r="BK116" i="4"/>
  <c r="J116" i="4"/>
  <c r="BE116" i="4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J112" i="4"/>
  <c r="BE112" i="4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F36" i="4" s="1"/>
  <c r="BC57" i="1" s="1"/>
  <c r="BG108" i="4"/>
  <c r="BF108" i="4"/>
  <c r="T108" i="4"/>
  <c r="R108" i="4"/>
  <c r="P108" i="4"/>
  <c r="BK108" i="4"/>
  <c r="J108" i="4"/>
  <c r="BE108" i="4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T100" i="4" s="1"/>
  <c r="R104" i="4"/>
  <c r="R100" i="4" s="1"/>
  <c r="P104" i="4"/>
  <c r="BK104" i="4"/>
  <c r="J104" i="4"/>
  <c r="BE104" i="4"/>
  <c r="BI101" i="4"/>
  <c r="BH101" i="4"/>
  <c r="BG101" i="4"/>
  <c r="BF101" i="4"/>
  <c r="T101" i="4"/>
  <c r="R101" i="4"/>
  <c r="P101" i="4"/>
  <c r="P100" i="4" s="1"/>
  <c r="BK101" i="4"/>
  <c r="BK100" i="4"/>
  <c r="J100" i="4" s="1"/>
  <c r="J61" i="4" s="1"/>
  <c r="J101" i="4"/>
  <c r="BE101" i="4" s="1"/>
  <c r="BI97" i="4"/>
  <c r="BH97" i="4"/>
  <c r="BG97" i="4"/>
  <c r="F35" i="4" s="1"/>
  <c r="BB57" i="1" s="1"/>
  <c r="BF97" i="4"/>
  <c r="T97" i="4"/>
  <c r="R97" i="4"/>
  <c r="P97" i="4"/>
  <c r="BK97" i="4"/>
  <c r="J97" i="4"/>
  <c r="BE97" i="4"/>
  <c r="BI95" i="4"/>
  <c r="F37" i="4"/>
  <c r="BD57" i="1" s="1"/>
  <c r="BH95" i="4"/>
  <c r="BG95" i="4"/>
  <c r="BF95" i="4"/>
  <c r="F34" i="4" s="1"/>
  <c r="BA57" i="1" s="1"/>
  <c r="T95" i="4"/>
  <c r="T94" i="4"/>
  <c r="R95" i="4"/>
  <c r="R94" i="4" s="1"/>
  <c r="R93" i="4" s="1"/>
  <c r="P95" i="4"/>
  <c r="P94" i="4"/>
  <c r="BK95" i="4"/>
  <c r="BK94" i="4"/>
  <c r="J94" i="4" s="1"/>
  <c r="J60" i="4" s="1"/>
  <c r="J95" i="4"/>
  <c r="BE95" i="4"/>
  <c r="F87" i="4"/>
  <c r="E85" i="4"/>
  <c r="F52" i="4"/>
  <c r="E50" i="4"/>
  <c r="J24" i="4"/>
  <c r="E24" i="4"/>
  <c r="J90" i="4" s="1"/>
  <c r="J23" i="4"/>
  <c r="J21" i="4"/>
  <c r="E21" i="4"/>
  <c r="J89" i="4" s="1"/>
  <c r="J54" i="4"/>
  <c r="J20" i="4"/>
  <c r="J18" i="4"/>
  <c r="E18" i="4"/>
  <c r="F90" i="4"/>
  <c r="F55" i="4"/>
  <c r="J17" i="4"/>
  <c r="J15" i="4"/>
  <c r="E15" i="4"/>
  <c r="F54" i="4" s="1"/>
  <c r="F89" i="4"/>
  <c r="J14" i="4"/>
  <c r="J12" i="4"/>
  <c r="J52" i="4" s="1"/>
  <c r="J87" i="4"/>
  <c r="E7" i="4"/>
  <c r="E83" i="4"/>
  <c r="E48" i="4"/>
  <c r="J37" i="3"/>
  <c r="J36" i="3"/>
  <c r="AY56" i="1"/>
  <c r="J35" i="3"/>
  <c r="AX56" i="1" s="1"/>
  <c r="BI150" i="3"/>
  <c r="BH150" i="3"/>
  <c r="BG150" i="3"/>
  <c r="BF150" i="3"/>
  <c r="T150" i="3"/>
  <c r="R150" i="3"/>
  <c r="P150" i="3"/>
  <c r="P141" i="3" s="1"/>
  <c r="BK150" i="3"/>
  <c r="J150" i="3"/>
  <c r="BE150" i="3"/>
  <c r="BI148" i="3"/>
  <c r="BH148" i="3"/>
  <c r="BG148" i="3"/>
  <c r="BF148" i="3"/>
  <c r="T148" i="3"/>
  <c r="T141" i="3" s="1"/>
  <c r="R148" i="3"/>
  <c r="P148" i="3"/>
  <c r="BK148" i="3"/>
  <c r="J148" i="3"/>
  <c r="BE148" i="3" s="1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R141" i="3" s="1"/>
  <c r="P142" i="3"/>
  <c r="BK142" i="3"/>
  <c r="BK141" i="3" s="1"/>
  <c r="J141" i="3" s="1"/>
  <c r="J66" i="3" s="1"/>
  <c r="J142" i="3"/>
  <c r="BE142" i="3"/>
  <c r="BI139" i="3"/>
  <c r="BH139" i="3"/>
  <c r="BG139" i="3"/>
  <c r="BF139" i="3"/>
  <c r="T139" i="3"/>
  <c r="R139" i="3"/>
  <c r="R136" i="3" s="1"/>
  <c r="P139" i="3"/>
  <c r="BK139" i="3"/>
  <c r="J139" i="3"/>
  <c r="BE139" i="3"/>
  <c r="BI137" i="3"/>
  <c r="BH137" i="3"/>
  <c r="BG137" i="3"/>
  <c r="BF137" i="3"/>
  <c r="T137" i="3"/>
  <c r="T136" i="3" s="1"/>
  <c r="R137" i="3"/>
  <c r="P137" i="3"/>
  <c r="P136" i="3" s="1"/>
  <c r="BK137" i="3"/>
  <c r="BK136" i="3"/>
  <c r="J136" i="3"/>
  <c r="J65" i="3" s="1"/>
  <c r="J137" i="3"/>
  <c r="BE137" i="3"/>
  <c r="BI134" i="3"/>
  <c r="BH134" i="3"/>
  <c r="BG134" i="3"/>
  <c r="BF134" i="3"/>
  <c r="T134" i="3"/>
  <c r="T131" i="3" s="1"/>
  <c r="R134" i="3"/>
  <c r="P134" i="3"/>
  <c r="BK134" i="3"/>
  <c r="J134" i="3"/>
  <c r="BE134" i="3" s="1"/>
  <c r="BI132" i="3"/>
  <c r="BH132" i="3"/>
  <c r="BG132" i="3"/>
  <c r="BF132" i="3"/>
  <c r="T132" i="3"/>
  <c r="R132" i="3"/>
  <c r="R131" i="3" s="1"/>
  <c r="P132" i="3"/>
  <c r="P131" i="3"/>
  <c r="BK132" i="3"/>
  <c r="BK131" i="3" s="1"/>
  <c r="J131" i="3" s="1"/>
  <c r="J64" i="3" s="1"/>
  <c r="J132" i="3"/>
  <c r="BE132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R114" i="3" s="1"/>
  <c r="P117" i="3"/>
  <c r="BK117" i="3"/>
  <c r="J117" i="3"/>
  <c r="BE117" i="3"/>
  <c r="BI115" i="3"/>
  <c r="BH115" i="3"/>
  <c r="BG115" i="3"/>
  <c r="BF115" i="3"/>
  <c r="T115" i="3"/>
  <c r="T114" i="3" s="1"/>
  <c r="R115" i="3"/>
  <c r="P115" i="3"/>
  <c r="P114" i="3" s="1"/>
  <c r="BK115" i="3"/>
  <c r="BK114" i="3"/>
  <c r="J114" i="3"/>
  <c r="J63" i="3" s="1"/>
  <c r="J115" i="3"/>
  <c r="BE115" i="3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R110" i="3"/>
  <c r="P110" i="3"/>
  <c r="BK110" i="3"/>
  <c r="J110" i="3"/>
  <c r="BE110" i="3"/>
  <c r="BI108" i="3"/>
  <c r="BH108" i="3"/>
  <c r="BG108" i="3"/>
  <c r="BF108" i="3"/>
  <c r="T108" i="3"/>
  <c r="R108" i="3"/>
  <c r="P108" i="3"/>
  <c r="BK108" i="3"/>
  <c r="J108" i="3"/>
  <c r="BE108" i="3" s="1"/>
  <c r="BI106" i="3"/>
  <c r="BH106" i="3"/>
  <c r="BG106" i="3"/>
  <c r="BF106" i="3"/>
  <c r="T106" i="3"/>
  <c r="R106" i="3"/>
  <c r="P106" i="3"/>
  <c r="BK106" i="3"/>
  <c r="J106" i="3"/>
  <c r="BE106" i="3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P102" i="3"/>
  <c r="BK102" i="3"/>
  <c r="J102" i="3"/>
  <c r="BE102" i="3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P93" i="3" s="1"/>
  <c r="P87" i="3" s="1"/>
  <c r="P86" i="3" s="1"/>
  <c r="AU56" i="1" s="1"/>
  <c r="BK98" i="3"/>
  <c r="J98" i="3"/>
  <c r="BE98" i="3"/>
  <c r="BI96" i="3"/>
  <c r="BH96" i="3"/>
  <c r="BG96" i="3"/>
  <c r="BF96" i="3"/>
  <c r="F34" i="3" s="1"/>
  <c r="BA56" i="1" s="1"/>
  <c r="T96" i="3"/>
  <c r="T93" i="3" s="1"/>
  <c r="T87" i="3" s="1"/>
  <c r="T86" i="3" s="1"/>
  <c r="R96" i="3"/>
  <c r="P96" i="3"/>
  <c r="BK96" i="3"/>
  <c r="J96" i="3"/>
  <c r="BE96" i="3" s="1"/>
  <c r="BI94" i="3"/>
  <c r="BH94" i="3"/>
  <c r="BG94" i="3"/>
  <c r="BF94" i="3"/>
  <c r="T94" i="3"/>
  <c r="R94" i="3"/>
  <c r="R93" i="3" s="1"/>
  <c r="P94" i="3"/>
  <c r="BK94" i="3"/>
  <c r="BK93" i="3" s="1"/>
  <c r="J93" i="3" s="1"/>
  <c r="J62" i="3" s="1"/>
  <c r="J94" i="3"/>
  <c r="BE94" i="3" s="1"/>
  <c r="BI91" i="3"/>
  <c r="BH91" i="3"/>
  <c r="BG91" i="3"/>
  <c r="F35" i="3" s="1"/>
  <c r="BB56" i="1" s="1"/>
  <c r="BF91" i="3"/>
  <c r="T91" i="3"/>
  <c r="R91" i="3"/>
  <c r="P91" i="3"/>
  <c r="BK91" i="3"/>
  <c r="J91" i="3"/>
  <c r="BE91" i="3"/>
  <c r="BI89" i="3"/>
  <c r="F37" i="3" s="1"/>
  <c r="BD56" i="1" s="1"/>
  <c r="BH89" i="3"/>
  <c r="F36" i="3" s="1"/>
  <c r="BC56" i="1" s="1"/>
  <c r="BG89" i="3"/>
  <c r="BF89" i="3"/>
  <c r="J34" i="3" s="1"/>
  <c r="AW56" i="1" s="1"/>
  <c r="T89" i="3"/>
  <c r="T88" i="3"/>
  <c r="R89" i="3"/>
  <c r="R88" i="3"/>
  <c r="P89" i="3"/>
  <c r="P88" i="3"/>
  <c r="BK89" i="3"/>
  <c r="BK88" i="3" s="1"/>
  <c r="J89" i="3"/>
  <c r="BE89" i="3"/>
  <c r="F80" i="3"/>
  <c r="E78" i="3"/>
  <c r="F52" i="3"/>
  <c r="E50" i="3"/>
  <c r="J24" i="3"/>
  <c r="E24" i="3"/>
  <c r="J83" i="3" s="1"/>
  <c r="J23" i="3"/>
  <c r="J21" i="3"/>
  <c r="E21" i="3"/>
  <c r="J82" i="3" s="1"/>
  <c r="J20" i="3"/>
  <c r="J18" i="3"/>
  <c r="E18" i="3"/>
  <c r="F83" i="3"/>
  <c r="F55" i="3"/>
  <c r="J17" i="3"/>
  <c r="J15" i="3"/>
  <c r="E15" i="3"/>
  <c r="F82" i="3"/>
  <c r="F54" i="3"/>
  <c r="J14" i="3"/>
  <c r="J12" i="3"/>
  <c r="J80" i="3"/>
  <c r="J52" i="3"/>
  <c r="E7" i="3"/>
  <c r="E76" i="3" s="1"/>
  <c r="E48" i="3"/>
  <c r="J37" i="2"/>
  <c r="J36" i="2"/>
  <c r="AY55" i="1"/>
  <c r="J35" i="2"/>
  <c r="AX55" i="1"/>
  <c r="BI491" i="2"/>
  <c r="BH491" i="2"/>
  <c r="BG491" i="2"/>
  <c r="BF491" i="2"/>
  <c r="T491" i="2"/>
  <c r="T490" i="2"/>
  <c r="R491" i="2"/>
  <c r="R490" i="2"/>
  <c r="P491" i="2"/>
  <c r="P490" i="2" s="1"/>
  <c r="BK491" i="2"/>
  <c r="BK490" i="2" s="1"/>
  <c r="J490" i="2" s="1"/>
  <c r="J83" i="2" s="1"/>
  <c r="J491" i="2"/>
  <c r="BE491" i="2"/>
  <c r="BI488" i="2"/>
  <c r="BH488" i="2"/>
  <c r="BG488" i="2"/>
  <c r="BF488" i="2"/>
  <c r="T488" i="2"/>
  <c r="T487" i="2"/>
  <c r="R488" i="2"/>
  <c r="R487" i="2"/>
  <c r="P488" i="2"/>
  <c r="P487" i="2" s="1"/>
  <c r="BK488" i="2"/>
  <c r="BK487" i="2" s="1"/>
  <c r="J487" i="2" s="1"/>
  <c r="J82" i="2" s="1"/>
  <c r="J488" i="2"/>
  <c r="BE488" i="2"/>
  <c r="BI485" i="2"/>
  <c r="BH485" i="2"/>
  <c r="BG485" i="2"/>
  <c r="BF485" i="2"/>
  <c r="T485" i="2"/>
  <c r="T484" i="2"/>
  <c r="T483" i="2"/>
  <c r="R485" i="2"/>
  <c r="R484" i="2" s="1"/>
  <c r="R483" i="2" s="1"/>
  <c r="P485" i="2"/>
  <c r="P484" i="2" s="1"/>
  <c r="P483" i="2" s="1"/>
  <c r="BK485" i="2"/>
  <c r="BK484" i="2"/>
  <c r="J484" i="2"/>
  <c r="J81" i="2" s="1"/>
  <c r="J485" i="2"/>
  <c r="BE485" i="2" s="1"/>
  <c r="BI474" i="2"/>
  <c r="BH474" i="2"/>
  <c r="BG474" i="2"/>
  <c r="BF474" i="2"/>
  <c r="T474" i="2"/>
  <c r="T473" i="2" s="1"/>
  <c r="R474" i="2"/>
  <c r="R473" i="2"/>
  <c r="P474" i="2"/>
  <c r="P473" i="2"/>
  <c r="BK474" i="2"/>
  <c r="BK473" i="2" s="1"/>
  <c r="J473" i="2" s="1"/>
  <c r="J79" i="2" s="1"/>
  <c r="J474" i="2"/>
  <c r="BE474" i="2" s="1"/>
  <c r="BI471" i="2"/>
  <c r="BH471" i="2"/>
  <c r="BG471" i="2"/>
  <c r="BF471" i="2"/>
  <c r="T471" i="2"/>
  <c r="T470" i="2" s="1"/>
  <c r="R471" i="2"/>
  <c r="R470" i="2"/>
  <c r="P471" i="2"/>
  <c r="P470" i="2"/>
  <c r="BK471" i="2"/>
  <c r="BK470" i="2" s="1"/>
  <c r="J470" i="2" s="1"/>
  <c r="J78" i="2" s="1"/>
  <c r="J471" i="2"/>
  <c r="BE471" i="2" s="1"/>
  <c r="BI465" i="2"/>
  <c r="BH465" i="2"/>
  <c r="BG465" i="2"/>
  <c r="BF465" i="2"/>
  <c r="T465" i="2"/>
  <c r="R465" i="2"/>
  <c r="P465" i="2"/>
  <c r="BK465" i="2"/>
  <c r="J465" i="2"/>
  <c r="BE465" i="2"/>
  <c r="BI460" i="2"/>
  <c r="BH460" i="2"/>
  <c r="BG460" i="2"/>
  <c r="BF460" i="2"/>
  <c r="T460" i="2"/>
  <c r="R460" i="2"/>
  <c r="P460" i="2"/>
  <c r="BK460" i="2"/>
  <c r="J460" i="2"/>
  <c r="BE460" i="2"/>
  <c r="BI450" i="2"/>
  <c r="BH450" i="2"/>
  <c r="BG450" i="2"/>
  <c r="BF450" i="2"/>
  <c r="T450" i="2"/>
  <c r="T444" i="2" s="1"/>
  <c r="R450" i="2"/>
  <c r="P450" i="2"/>
  <c r="BK450" i="2"/>
  <c r="J450" i="2"/>
  <c r="BE450" i="2" s="1"/>
  <c r="BI445" i="2"/>
  <c r="BH445" i="2"/>
  <c r="BG445" i="2"/>
  <c r="BF445" i="2"/>
  <c r="T445" i="2"/>
  <c r="R445" i="2"/>
  <c r="R444" i="2" s="1"/>
  <c r="P445" i="2"/>
  <c r="P444" i="2" s="1"/>
  <c r="BK445" i="2"/>
  <c r="BK444" i="2"/>
  <c r="J444" i="2" s="1"/>
  <c r="J77" i="2" s="1"/>
  <c r="J445" i="2"/>
  <c r="BE445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6" i="2"/>
  <c r="BH436" i="2"/>
  <c r="BG436" i="2"/>
  <c r="BF436" i="2"/>
  <c r="T436" i="2"/>
  <c r="R436" i="2"/>
  <c r="R429" i="2" s="1"/>
  <c r="P436" i="2"/>
  <c r="BK436" i="2"/>
  <c r="J436" i="2"/>
  <c r="BE436" i="2" s="1"/>
  <c r="BI434" i="2"/>
  <c r="BH434" i="2"/>
  <c r="BG434" i="2"/>
  <c r="BF434" i="2"/>
  <c r="T434" i="2"/>
  <c r="R434" i="2"/>
  <c r="P434" i="2"/>
  <c r="BK434" i="2"/>
  <c r="J434" i="2"/>
  <c r="BE434" i="2"/>
  <c r="BI430" i="2"/>
  <c r="BH430" i="2"/>
  <c r="BG430" i="2"/>
  <c r="BF430" i="2"/>
  <c r="T430" i="2"/>
  <c r="T429" i="2" s="1"/>
  <c r="R430" i="2"/>
  <c r="P430" i="2"/>
  <c r="P429" i="2"/>
  <c r="BK430" i="2"/>
  <c r="BK429" i="2" s="1"/>
  <c r="J429" i="2" s="1"/>
  <c r="J76" i="2" s="1"/>
  <c r="J430" i="2"/>
  <c r="BE430" i="2" s="1"/>
  <c r="BI427" i="2"/>
  <c r="BH427" i="2"/>
  <c r="BG427" i="2"/>
  <c r="BF427" i="2"/>
  <c r="T427" i="2"/>
  <c r="R427" i="2"/>
  <c r="P427" i="2"/>
  <c r="BK427" i="2"/>
  <c r="J427" i="2"/>
  <c r="BE427" i="2"/>
  <c r="BI424" i="2"/>
  <c r="BH424" i="2"/>
  <c r="BG424" i="2"/>
  <c r="BF424" i="2"/>
  <c r="T424" i="2"/>
  <c r="R424" i="2"/>
  <c r="P424" i="2"/>
  <c r="BK424" i="2"/>
  <c r="J424" i="2"/>
  <c r="BE424" i="2"/>
  <c r="BI421" i="2"/>
  <c r="BH421" i="2"/>
  <c r="BG421" i="2"/>
  <c r="BF421" i="2"/>
  <c r="T421" i="2"/>
  <c r="R421" i="2"/>
  <c r="P421" i="2"/>
  <c r="BK421" i="2"/>
  <c r="J421" i="2"/>
  <c r="BE421" i="2" s="1"/>
  <c r="BI418" i="2"/>
  <c r="BH418" i="2"/>
  <c r="BG418" i="2"/>
  <c r="BF418" i="2"/>
  <c r="T418" i="2"/>
  <c r="R418" i="2"/>
  <c r="P418" i="2"/>
  <c r="BK418" i="2"/>
  <c r="J418" i="2"/>
  <c r="BE418" i="2"/>
  <c r="BI415" i="2"/>
  <c r="BH415" i="2"/>
  <c r="BG415" i="2"/>
  <c r="BF415" i="2"/>
  <c r="T415" i="2"/>
  <c r="R415" i="2"/>
  <c r="P415" i="2"/>
  <c r="BK415" i="2"/>
  <c r="J415" i="2"/>
  <c r="BE415" i="2"/>
  <c r="BI412" i="2"/>
  <c r="BH412" i="2"/>
  <c r="BG412" i="2"/>
  <c r="BF412" i="2"/>
  <c r="T412" i="2"/>
  <c r="R412" i="2"/>
  <c r="P412" i="2"/>
  <c r="BK412" i="2"/>
  <c r="J412" i="2"/>
  <c r="BE412" i="2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/>
  <c r="BI405" i="2"/>
  <c r="BH405" i="2"/>
  <c r="BG405" i="2"/>
  <c r="BF405" i="2"/>
  <c r="T405" i="2"/>
  <c r="R405" i="2"/>
  <c r="P405" i="2"/>
  <c r="BK405" i="2"/>
  <c r="J405" i="2"/>
  <c r="BE405" i="2"/>
  <c r="BI403" i="2"/>
  <c r="BH403" i="2"/>
  <c r="BG403" i="2"/>
  <c r="BF403" i="2"/>
  <c r="T403" i="2"/>
  <c r="R403" i="2"/>
  <c r="P403" i="2"/>
  <c r="BK403" i="2"/>
  <c r="J403" i="2"/>
  <c r="BE403" i="2"/>
  <c r="BI401" i="2"/>
  <c r="BH401" i="2"/>
  <c r="BG401" i="2"/>
  <c r="BF401" i="2"/>
  <c r="T401" i="2"/>
  <c r="R401" i="2"/>
  <c r="R396" i="2" s="1"/>
  <c r="P401" i="2"/>
  <c r="BK401" i="2"/>
  <c r="J401" i="2"/>
  <c r="BE401" i="2" s="1"/>
  <c r="BI399" i="2"/>
  <c r="BH399" i="2"/>
  <c r="BG399" i="2"/>
  <c r="BF399" i="2"/>
  <c r="T399" i="2"/>
  <c r="R399" i="2"/>
  <c r="P399" i="2"/>
  <c r="BK399" i="2"/>
  <c r="BK396" i="2" s="1"/>
  <c r="J396" i="2" s="1"/>
  <c r="J75" i="2" s="1"/>
  <c r="J399" i="2"/>
  <c r="BE399" i="2"/>
  <c r="BI397" i="2"/>
  <c r="BH397" i="2"/>
  <c r="BG397" i="2"/>
  <c r="BF397" i="2"/>
  <c r="T397" i="2"/>
  <c r="T396" i="2" s="1"/>
  <c r="R397" i="2"/>
  <c r="P397" i="2"/>
  <c r="P396" i="2"/>
  <c r="BK397" i="2"/>
  <c r="J397" i="2"/>
  <c r="BE397" i="2" s="1"/>
  <c r="BI394" i="2"/>
  <c r="BH394" i="2"/>
  <c r="BG394" i="2"/>
  <c r="BF394" i="2"/>
  <c r="T394" i="2"/>
  <c r="T393" i="2" s="1"/>
  <c r="R394" i="2"/>
  <c r="R393" i="2" s="1"/>
  <c r="P394" i="2"/>
  <c r="P393" i="2"/>
  <c r="BK394" i="2"/>
  <c r="BK393" i="2" s="1"/>
  <c r="J393" i="2" s="1"/>
  <c r="J74" i="2" s="1"/>
  <c r="J394" i="2"/>
  <c r="BE394" i="2" s="1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87" i="2"/>
  <c r="BH387" i="2"/>
  <c r="BG387" i="2"/>
  <c r="BF387" i="2"/>
  <c r="T387" i="2"/>
  <c r="T384" i="2" s="1"/>
  <c r="R387" i="2"/>
  <c r="P387" i="2"/>
  <c r="BK387" i="2"/>
  <c r="J387" i="2"/>
  <c r="BE387" i="2" s="1"/>
  <c r="BI385" i="2"/>
  <c r="BH385" i="2"/>
  <c r="BG385" i="2"/>
  <c r="BF385" i="2"/>
  <c r="T385" i="2"/>
  <c r="R385" i="2"/>
  <c r="R384" i="2" s="1"/>
  <c r="P385" i="2"/>
  <c r="P384" i="2" s="1"/>
  <c r="BK385" i="2"/>
  <c r="BK384" i="2"/>
  <c r="J384" i="2" s="1"/>
  <c r="J73" i="2" s="1"/>
  <c r="J385" i="2"/>
  <c r="BE385" i="2"/>
  <c r="BI382" i="2"/>
  <c r="BH382" i="2"/>
  <c r="BG382" i="2"/>
  <c r="BF382" i="2"/>
  <c r="T382" i="2"/>
  <c r="R382" i="2"/>
  <c r="P382" i="2"/>
  <c r="BK382" i="2"/>
  <c r="J382" i="2"/>
  <c r="BE382" i="2"/>
  <c r="BI377" i="2"/>
  <c r="BH377" i="2"/>
  <c r="BG377" i="2"/>
  <c r="BF377" i="2"/>
  <c r="T377" i="2"/>
  <c r="T376" i="2" s="1"/>
  <c r="R377" i="2"/>
  <c r="R376" i="2"/>
  <c r="P377" i="2"/>
  <c r="P376" i="2"/>
  <c r="BK377" i="2"/>
  <c r="BK376" i="2" s="1"/>
  <c r="J376" i="2" s="1"/>
  <c r="J72" i="2" s="1"/>
  <c r="J377" i="2"/>
  <c r="BE377" i="2" s="1"/>
  <c r="BI371" i="2"/>
  <c r="BH371" i="2"/>
  <c r="BG371" i="2"/>
  <c r="BF371" i="2"/>
  <c r="T371" i="2"/>
  <c r="R371" i="2"/>
  <c r="P371" i="2"/>
  <c r="BK371" i="2"/>
  <c r="J371" i="2"/>
  <c r="BE371" i="2"/>
  <c r="BI364" i="2"/>
  <c r="BH364" i="2"/>
  <c r="BG364" i="2"/>
  <c r="BF364" i="2"/>
  <c r="T364" i="2"/>
  <c r="T363" i="2" s="1"/>
  <c r="R364" i="2"/>
  <c r="R363" i="2"/>
  <c r="P364" i="2"/>
  <c r="P363" i="2" s="1"/>
  <c r="BK364" i="2"/>
  <c r="BK363" i="2" s="1"/>
  <c r="J363" i="2" s="1"/>
  <c r="J71" i="2" s="1"/>
  <c r="J364" i="2"/>
  <c r="BE364" i="2"/>
  <c r="BI361" i="2"/>
  <c r="BH361" i="2"/>
  <c r="BG361" i="2"/>
  <c r="BF361" i="2"/>
  <c r="T361" i="2"/>
  <c r="R361" i="2"/>
  <c r="P361" i="2"/>
  <c r="BK361" i="2"/>
  <c r="J361" i="2"/>
  <c r="BE361" i="2"/>
  <c r="BI359" i="2"/>
  <c r="BH359" i="2"/>
  <c r="BG359" i="2"/>
  <c r="BF359" i="2"/>
  <c r="T359" i="2"/>
  <c r="T358" i="2"/>
  <c r="R359" i="2"/>
  <c r="R358" i="2"/>
  <c r="P359" i="2"/>
  <c r="P358" i="2" s="1"/>
  <c r="BK359" i="2"/>
  <c r="BK358" i="2" s="1"/>
  <c r="J358" i="2" s="1"/>
  <c r="J70" i="2" s="1"/>
  <c r="J359" i="2"/>
  <c r="BE359" i="2" s="1"/>
  <c r="BI356" i="2"/>
  <c r="BH356" i="2"/>
  <c r="BG356" i="2"/>
  <c r="BF356" i="2"/>
  <c r="T356" i="2"/>
  <c r="R356" i="2"/>
  <c r="P356" i="2"/>
  <c r="BK356" i="2"/>
  <c r="J356" i="2"/>
  <c r="BE356" i="2" s="1"/>
  <c r="BI354" i="2"/>
  <c r="BH354" i="2"/>
  <c r="BG354" i="2"/>
  <c r="BF354" i="2"/>
  <c r="T354" i="2"/>
  <c r="R354" i="2"/>
  <c r="P354" i="2"/>
  <c r="BK354" i="2"/>
  <c r="J354" i="2"/>
  <c r="BE354" i="2"/>
  <c r="BI345" i="2"/>
  <c r="BH345" i="2"/>
  <c r="BG345" i="2"/>
  <c r="BF345" i="2"/>
  <c r="T345" i="2"/>
  <c r="R345" i="2"/>
  <c r="P345" i="2"/>
  <c r="BK345" i="2"/>
  <c r="J345" i="2"/>
  <c r="BE345" i="2"/>
  <c r="BI343" i="2"/>
  <c r="BH343" i="2"/>
  <c r="BG343" i="2"/>
  <c r="BF343" i="2"/>
  <c r="T343" i="2"/>
  <c r="R343" i="2"/>
  <c r="P343" i="2"/>
  <c r="BK343" i="2"/>
  <c r="J343" i="2"/>
  <c r="BE343" i="2"/>
  <c r="BI334" i="2"/>
  <c r="BH334" i="2"/>
  <c r="BG334" i="2"/>
  <c r="BF334" i="2"/>
  <c r="T334" i="2"/>
  <c r="R334" i="2"/>
  <c r="P334" i="2"/>
  <c r="BK334" i="2"/>
  <c r="J334" i="2"/>
  <c r="BE334" i="2" s="1"/>
  <c r="BI332" i="2"/>
  <c r="BH332" i="2"/>
  <c r="BG332" i="2"/>
  <c r="BF332" i="2"/>
  <c r="T332" i="2"/>
  <c r="R332" i="2"/>
  <c r="P332" i="2"/>
  <c r="BK332" i="2"/>
  <c r="J332" i="2"/>
  <c r="BE332" i="2"/>
  <c r="BI325" i="2"/>
  <c r="BH325" i="2"/>
  <c r="BG325" i="2"/>
  <c r="BF325" i="2"/>
  <c r="T325" i="2"/>
  <c r="R325" i="2"/>
  <c r="P325" i="2"/>
  <c r="BK325" i="2"/>
  <c r="J325" i="2"/>
  <c r="BE325" i="2"/>
  <c r="BI323" i="2"/>
  <c r="BH323" i="2"/>
  <c r="BG323" i="2"/>
  <c r="BF323" i="2"/>
  <c r="T323" i="2"/>
  <c r="R323" i="2"/>
  <c r="P323" i="2"/>
  <c r="BK323" i="2"/>
  <c r="J323" i="2"/>
  <c r="BE323" i="2"/>
  <c r="BI316" i="2"/>
  <c r="BH316" i="2"/>
  <c r="BG316" i="2"/>
  <c r="BF316" i="2"/>
  <c r="T316" i="2"/>
  <c r="R316" i="2"/>
  <c r="R297" i="2" s="1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P297" i="2" s="1"/>
  <c r="BK305" i="2"/>
  <c r="J305" i="2"/>
  <c r="BE305" i="2"/>
  <c r="BI298" i="2"/>
  <c r="BH298" i="2"/>
  <c r="BG298" i="2"/>
  <c r="BF298" i="2"/>
  <c r="T298" i="2"/>
  <c r="T297" i="2"/>
  <c r="R298" i="2"/>
  <c r="P298" i="2"/>
  <c r="BK298" i="2"/>
  <c r="BK297" i="2" s="1"/>
  <c r="J298" i="2"/>
  <c r="BE298" i="2"/>
  <c r="BI294" i="2"/>
  <c r="BH294" i="2"/>
  <c r="BG294" i="2"/>
  <c r="BF294" i="2"/>
  <c r="T294" i="2"/>
  <c r="T293" i="2"/>
  <c r="R294" i="2"/>
  <c r="R293" i="2"/>
  <c r="P294" i="2"/>
  <c r="P293" i="2"/>
  <c r="BK294" i="2"/>
  <c r="BK293" i="2" s="1"/>
  <c r="J293" i="2" s="1"/>
  <c r="J67" i="2" s="1"/>
  <c r="J294" i="2"/>
  <c r="BE294" i="2"/>
  <c r="BI291" i="2"/>
  <c r="BH291" i="2"/>
  <c r="BG291" i="2"/>
  <c r="BF291" i="2"/>
  <c r="T291" i="2"/>
  <c r="R291" i="2"/>
  <c r="P291" i="2"/>
  <c r="BK291" i="2"/>
  <c r="BK288" i="2" s="1"/>
  <c r="J288" i="2" s="1"/>
  <c r="J66" i="2" s="1"/>
  <c r="J291" i="2"/>
  <c r="BE291" i="2"/>
  <c r="BI289" i="2"/>
  <c r="BH289" i="2"/>
  <c r="BG289" i="2"/>
  <c r="BF289" i="2"/>
  <c r="T289" i="2"/>
  <c r="T288" i="2"/>
  <c r="R289" i="2"/>
  <c r="R288" i="2"/>
  <c r="P289" i="2"/>
  <c r="P288" i="2" s="1"/>
  <c r="BK289" i="2"/>
  <c r="J289" i="2"/>
  <c r="BE289" i="2" s="1"/>
  <c r="BI279" i="2"/>
  <c r="BH279" i="2"/>
  <c r="BG279" i="2"/>
  <c r="BF279" i="2"/>
  <c r="T279" i="2"/>
  <c r="R279" i="2"/>
  <c r="P279" i="2"/>
  <c r="BK279" i="2"/>
  <c r="J279" i="2"/>
  <c r="BE279" i="2" s="1"/>
  <c r="BI277" i="2"/>
  <c r="BH277" i="2"/>
  <c r="BG277" i="2"/>
  <c r="BF277" i="2"/>
  <c r="T277" i="2"/>
  <c r="R277" i="2"/>
  <c r="P277" i="2"/>
  <c r="BK277" i="2"/>
  <c r="J277" i="2"/>
  <c r="BE277" i="2"/>
  <c r="BI270" i="2"/>
  <c r="BH270" i="2"/>
  <c r="BG270" i="2"/>
  <c r="BF270" i="2"/>
  <c r="T270" i="2"/>
  <c r="R270" i="2"/>
  <c r="P270" i="2"/>
  <c r="BK270" i="2"/>
  <c r="J270" i="2"/>
  <c r="BE270" i="2"/>
  <c r="BI266" i="2"/>
  <c r="BH266" i="2"/>
  <c r="BG266" i="2"/>
  <c r="BF266" i="2"/>
  <c r="T266" i="2"/>
  <c r="R266" i="2"/>
  <c r="P266" i="2"/>
  <c r="BK266" i="2"/>
  <c r="J266" i="2"/>
  <c r="BE266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44" i="2"/>
  <c r="BH244" i="2"/>
  <c r="BG244" i="2"/>
  <c r="BF244" i="2"/>
  <c r="T244" i="2"/>
  <c r="R244" i="2"/>
  <c r="P244" i="2"/>
  <c r="BK244" i="2"/>
  <c r="J244" i="2"/>
  <c r="BE244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P229" i="2" s="1"/>
  <c r="BK238" i="2"/>
  <c r="J238" i="2"/>
  <c r="BE238" i="2"/>
  <c r="BI234" i="2"/>
  <c r="BH234" i="2"/>
  <c r="BG234" i="2"/>
  <c r="BF234" i="2"/>
  <c r="T234" i="2"/>
  <c r="T229" i="2" s="1"/>
  <c r="R234" i="2"/>
  <c r="R229" i="2" s="1"/>
  <c r="P234" i="2"/>
  <c r="BK234" i="2"/>
  <c r="J234" i="2"/>
  <c r="BE234" i="2"/>
  <c r="BI230" i="2"/>
  <c r="BH230" i="2"/>
  <c r="BG230" i="2"/>
  <c r="BF230" i="2"/>
  <c r="T230" i="2"/>
  <c r="R230" i="2"/>
  <c r="P230" i="2"/>
  <c r="BK230" i="2"/>
  <c r="BK229" i="2"/>
  <c r="J229" i="2" s="1"/>
  <c r="J65" i="2" s="1"/>
  <c r="J230" i="2"/>
  <c r="BE230" i="2"/>
  <c r="BI226" i="2"/>
  <c r="BH226" i="2"/>
  <c r="BG226" i="2"/>
  <c r="BF226" i="2"/>
  <c r="T226" i="2"/>
  <c r="R226" i="2"/>
  <c r="P226" i="2"/>
  <c r="BK226" i="2"/>
  <c r="J226" i="2"/>
  <c r="BE226" i="2"/>
  <c r="BI221" i="2"/>
  <c r="BH221" i="2"/>
  <c r="BG221" i="2"/>
  <c r="BF221" i="2"/>
  <c r="T221" i="2"/>
  <c r="R221" i="2"/>
  <c r="P221" i="2"/>
  <c r="BK221" i="2"/>
  <c r="J221" i="2"/>
  <c r="BE221" i="2"/>
  <c r="BI214" i="2"/>
  <c r="BH214" i="2"/>
  <c r="BG214" i="2"/>
  <c r="BF214" i="2"/>
  <c r="T214" i="2"/>
  <c r="R214" i="2"/>
  <c r="P214" i="2"/>
  <c r="BK214" i="2"/>
  <c r="J214" i="2"/>
  <c r="BE214" i="2"/>
  <c r="BI207" i="2"/>
  <c r="BH207" i="2"/>
  <c r="BG207" i="2"/>
  <c r="BF207" i="2"/>
  <c r="T207" i="2"/>
  <c r="T198" i="2" s="1"/>
  <c r="R207" i="2"/>
  <c r="R198" i="2" s="1"/>
  <c r="P207" i="2"/>
  <c r="BK207" i="2"/>
  <c r="J207" i="2"/>
  <c r="BE207" i="2"/>
  <c r="BI203" i="2"/>
  <c r="BH203" i="2"/>
  <c r="BG203" i="2"/>
  <c r="BF203" i="2"/>
  <c r="T203" i="2"/>
  <c r="R203" i="2"/>
  <c r="P203" i="2"/>
  <c r="BK203" i="2"/>
  <c r="BK198" i="2" s="1"/>
  <c r="J198" i="2" s="1"/>
  <c r="J64" i="2" s="1"/>
  <c r="J203" i="2"/>
  <c r="BE203" i="2"/>
  <c r="BI199" i="2"/>
  <c r="BH199" i="2"/>
  <c r="BG199" i="2"/>
  <c r="BF199" i="2"/>
  <c r="T199" i="2"/>
  <c r="R199" i="2"/>
  <c r="P199" i="2"/>
  <c r="P198" i="2"/>
  <c r="BK199" i="2"/>
  <c r="J199" i="2"/>
  <c r="BE199" i="2" s="1"/>
  <c r="BI196" i="2"/>
  <c r="BH196" i="2"/>
  <c r="BG196" i="2"/>
  <c r="BF196" i="2"/>
  <c r="T196" i="2"/>
  <c r="T195" i="2"/>
  <c r="R196" i="2"/>
  <c r="R195" i="2"/>
  <c r="P196" i="2"/>
  <c r="P195" i="2"/>
  <c r="BK196" i="2"/>
  <c r="BK195" i="2"/>
  <c r="J195" i="2"/>
  <c r="J63" i="2" s="1"/>
  <c r="J196" i="2"/>
  <c r="BE196" i="2" s="1"/>
  <c r="BI181" i="2"/>
  <c r="BH181" i="2"/>
  <c r="BG181" i="2"/>
  <c r="BF181" i="2"/>
  <c r="T181" i="2"/>
  <c r="R181" i="2"/>
  <c r="P181" i="2"/>
  <c r="BK181" i="2"/>
  <c r="J181" i="2"/>
  <c r="BE181" i="2"/>
  <c r="BI179" i="2"/>
  <c r="BH179" i="2"/>
  <c r="BG179" i="2"/>
  <c r="BF179" i="2"/>
  <c r="T179" i="2"/>
  <c r="R179" i="2"/>
  <c r="P179" i="2"/>
  <c r="BK179" i="2"/>
  <c r="J179" i="2"/>
  <c r="BE179" i="2"/>
  <c r="BI171" i="2"/>
  <c r="BH171" i="2"/>
  <c r="BG171" i="2"/>
  <c r="BF171" i="2"/>
  <c r="T171" i="2"/>
  <c r="R171" i="2"/>
  <c r="P171" i="2"/>
  <c r="BK171" i="2"/>
  <c r="J171" i="2"/>
  <c r="BE171" i="2"/>
  <c r="BI159" i="2"/>
  <c r="BH159" i="2"/>
  <c r="BG159" i="2"/>
  <c r="BF159" i="2"/>
  <c r="T159" i="2"/>
  <c r="R159" i="2"/>
  <c r="P159" i="2"/>
  <c r="BK159" i="2"/>
  <c r="J159" i="2"/>
  <c r="BE159" i="2"/>
  <c r="BI152" i="2"/>
  <c r="BH152" i="2"/>
  <c r="BG152" i="2"/>
  <c r="BF152" i="2"/>
  <c r="T152" i="2"/>
  <c r="R152" i="2"/>
  <c r="P152" i="2"/>
  <c r="BK152" i="2"/>
  <c r="J152" i="2"/>
  <c r="BE152" i="2"/>
  <c r="BI147" i="2"/>
  <c r="BH147" i="2"/>
  <c r="BG147" i="2"/>
  <c r="BF147" i="2"/>
  <c r="T147" i="2"/>
  <c r="R147" i="2"/>
  <c r="P147" i="2"/>
  <c r="BK147" i="2"/>
  <c r="J147" i="2"/>
  <c r="BE147" i="2"/>
  <c r="BI136" i="2"/>
  <c r="BH136" i="2"/>
  <c r="BG136" i="2"/>
  <c r="BF136" i="2"/>
  <c r="T136" i="2"/>
  <c r="T126" i="2" s="1"/>
  <c r="R136" i="2"/>
  <c r="R126" i="2" s="1"/>
  <c r="P136" i="2"/>
  <c r="BK136" i="2"/>
  <c r="J136" i="2"/>
  <c r="BE136" i="2"/>
  <c r="BI129" i="2"/>
  <c r="BH129" i="2"/>
  <c r="BG129" i="2"/>
  <c r="F35" i="2" s="1"/>
  <c r="BB55" i="1" s="1"/>
  <c r="BF129" i="2"/>
  <c r="J34" i="2" s="1"/>
  <c r="AW55" i="1" s="1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P126" i="2"/>
  <c r="BK127" i="2"/>
  <c r="BK126" i="2" s="1"/>
  <c r="J126" i="2" s="1"/>
  <c r="J62" i="2" s="1"/>
  <c r="J127" i="2"/>
  <c r="BE127" i="2" s="1"/>
  <c r="BI122" i="2"/>
  <c r="BH122" i="2"/>
  <c r="BG122" i="2"/>
  <c r="BF122" i="2"/>
  <c r="T122" i="2"/>
  <c r="R122" i="2"/>
  <c r="P122" i="2"/>
  <c r="BK122" i="2"/>
  <c r="J122" i="2"/>
  <c r="BE122" i="2"/>
  <c r="BI118" i="2"/>
  <c r="BH118" i="2"/>
  <c r="BG118" i="2"/>
  <c r="BF118" i="2"/>
  <c r="T118" i="2"/>
  <c r="R118" i="2"/>
  <c r="P118" i="2"/>
  <c r="P105" i="2" s="1"/>
  <c r="BK118" i="2"/>
  <c r="J118" i="2"/>
  <c r="BE118" i="2"/>
  <c r="BI113" i="2"/>
  <c r="BH113" i="2"/>
  <c r="BG113" i="2"/>
  <c r="BF113" i="2"/>
  <c r="T113" i="2"/>
  <c r="T105" i="2" s="1"/>
  <c r="R113" i="2"/>
  <c r="P113" i="2"/>
  <c r="BK113" i="2"/>
  <c r="J113" i="2"/>
  <c r="BE113" i="2"/>
  <c r="BI106" i="2"/>
  <c r="F37" i="2" s="1"/>
  <c r="BD55" i="1" s="1"/>
  <c r="BH106" i="2"/>
  <c r="F36" i="2" s="1"/>
  <c r="BC55" i="1" s="1"/>
  <c r="BC54" i="1" s="1"/>
  <c r="BG106" i="2"/>
  <c r="BF106" i="2"/>
  <c r="F34" i="2" s="1"/>
  <c r="BA55" i="1" s="1"/>
  <c r="T106" i="2"/>
  <c r="R106" i="2"/>
  <c r="R105" i="2"/>
  <c r="P106" i="2"/>
  <c r="BK106" i="2"/>
  <c r="BK105" i="2" s="1"/>
  <c r="J106" i="2"/>
  <c r="BE106" i="2"/>
  <c r="F97" i="2"/>
  <c r="E95" i="2"/>
  <c r="F52" i="2"/>
  <c r="E50" i="2"/>
  <c r="J24" i="2"/>
  <c r="E24" i="2"/>
  <c r="J100" i="2" s="1"/>
  <c r="J23" i="2"/>
  <c r="J21" i="2"/>
  <c r="E21" i="2"/>
  <c r="J99" i="2" s="1"/>
  <c r="J54" i="2"/>
  <c r="J20" i="2"/>
  <c r="J18" i="2"/>
  <c r="E18" i="2"/>
  <c r="F100" i="2"/>
  <c r="F55" i="2"/>
  <c r="J17" i="2"/>
  <c r="J15" i="2"/>
  <c r="E15" i="2"/>
  <c r="F54" i="2" s="1"/>
  <c r="F99" i="2"/>
  <c r="J14" i="2"/>
  <c r="J12" i="2"/>
  <c r="J52" i="2" s="1"/>
  <c r="J97" i="2"/>
  <c r="E7" i="2"/>
  <c r="E93" i="2"/>
  <c r="E48" i="2"/>
  <c r="AS54" i="1"/>
  <c r="L50" i="1"/>
  <c r="AM50" i="1"/>
  <c r="AM49" i="1"/>
  <c r="L49" i="1"/>
  <c r="AM47" i="1"/>
  <c r="L47" i="1"/>
  <c r="L45" i="1"/>
  <c r="L44" i="1"/>
  <c r="J81" i="5" l="1"/>
  <c r="J60" i="5" s="1"/>
  <c r="BK80" i="5"/>
  <c r="J80" i="5" s="1"/>
  <c r="R104" i="2"/>
  <c r="R87" i="3"/>
  <c r="R86" i="3" s="1"/>
  <c r="P93" i="4"/>
  <c r="AU57" i="1" s="1"/>
  <c r="BK296" i="2"/>
  <c r="J296" i="2" s="1"/>
  <c r="J68" i="2" s="1"/>
  <c r="J297" i="2"/>
  <c r="J69" i="2" s="1"/>
  <c r="BK483" i="2"/>
  <c r="J483" i="2" s="1"/>
  <c r="J80" i="2" s="1"/>
  <c r="J33" i="3"/>
  <c r="AV56" i="1" s="1"/>
  <c r="AT56" i="1" s="1"/>
  <c r="R296" i="2"/>
  <c r="F33" i="3"/>
  <c r="AZ56" i="1" s="1"/>
  <c r="F33" i="2"/>
  <c r="AZ55" i="1" s="1"/>
  <c r="AZ54" i="1" s="1"/>
  <c r="T104" i="2"/>
  <c r="P104" i="2"/>
  <c r="P103" i="2" s="1"/>
  <c r="AU55" i="1" s="1"/>
  <c r="AU54" i="1" s="1"/>
  <c r="T296" i="2"/>
  <c r="T93" i="4"/>
  <c r="J33" i="5"/>
  <c r="AV58" i="1" s="1"/>
  <c r="AT58" i="1" s="1"/>
  <c r="J33" i="2"/>
  <c r="AV55" i="1" s="1"/>
  <c r="AT55" i="1" s="1"/>
  <c r="AY54" i="1"/>
  <c r="W32" i="1"/>
  <c r="P296" i="2"/>
  <c r="J88" i="3"/>
  <c r="J61" i="3" s="1"/>
  <c r="BK87" i="3"/>
  <c r="F33" i="4"/>
  <c r="AZ57" i="1" s="1"/>
  <c r="BK104" i="2"/>
  <c r="J105" i="2"/>
  <c r="J61" i="2" s="1"/>
  <c r="BD54" i="1"/>
  <c r="W33" i="1" s="1"/>
  <c r="BB54" i="1"/>
  <c r="J55" i="2"/>
  <c r="J54" i="3"/>
  <c r="BK93" i="4"/>
  <c r="J93" i="4" s="1"/>
  <c r="J33" i="4"/>
  <c r="AV57" i="1" s="1"/>
  <c r="AT57" i="1" s="1"/>
  <c r="J34" i="4"/>
  <c r="AW57" i="1" s="1"/>
  <c r="J55" i="4"/>
  <c r="J54" i="5"/>
  <c r="F33" i="5"/>
  <c r="AZ58" i="1" s="1"/>
  <c r="F34" i="5"/>
  <c r="BA58" i="1" s="1"/>
  <c r="BA54" i="1" s="1"/>
  <c r="J55" i="3"/>
  <c r="W30" i="1" l="1"/>
  <c r="AW54" i="1"/>
  <c r="AK30" i="1" s="1"/>
  <c r="T103" i="2"/>
  <c r="AV54" i="1"/>
  <c r="W29" i="1"/>
  <c r="J87" i="3"/>
  <c r="J60" i="3" s="1"/>
  <c r="BK86" i="3"/>
  <c r="J86" i="3" s="1"/>
  <c r="W31" i="1"/>
  <c r="AX54" i="1"/>
  <c r="R103" i="2"/>
  <c r="J104" i="2"/>
  <c r="J60" i="2" s="1"/>
  <c r="BK103" i="2"/>
  <c r="J103" i="2" s="1"/>
  <c r="J59" i="5"/>
  <c r="J30" i="5"/>
  <c r="J59" i="4"/>
  <c r="J30" i="4"/>
  <c r="J59" i="2" l="1"/>
  <c r="J30" i="2"/>
  <c r="AG57" i="1"/>
  <c r="AN57" i="1" s="1"/>
  <c r="J39" i="4"/>
  <c r="J39" i="5"/>
  <c r="AG58" i="1"/>
  <c r="AN58" i="1" s="1"/>
  <c r="AK29" i="1"/>
  <c r="AT54" i="1"/>
  <c r="J30" i="3"/>
  <c r="J59" i="3"/>
  <c r="J39" i="2" l="1"/>
  <c r="AG55" i="1"/>
  <c r="AG56" i="1"/>
  <c r="AN56" i="1" s="1"/>
  <c r="J39" i="3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<sst xmlns="http://schemas.openxmlformats.org/spreadsheetml/2006/main" count="6858" uniqueCount="1090">
  <si>
    <t>Export Komplet</t>
  </si>
  <si>
    <t>VZ</t>
  </si>
  <si>
    <t>2.0</t>
  </si>
  <si>
    <t>ZAMOK</t>
  </si>
  <si>
    <t>False</t>
  </si>
  <si>
    <t>{52b19ac3-6316-4717-aa44-c2cf9eb880e9}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</si>
  <si>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</si>
  <si>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</si>
  <si>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</si>
  <si>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</si>
  <si>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</si>
  <si>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</si>
  <si>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</si>
  <si>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</si>
  <si>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180212-2-1v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</si>
  <si>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</si>
  <si>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</si>
  <si>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kováren SŠUAŘ</t>
  </si>
  <si>
    <t>KSO:</t>
  </si>
  <si>
    <t/>
  </si>
  <si>
    <t>CC-CZ:</t>
  </si>
  <si>
    <t>Místo:</t>
  </si>
  <si>
    <t xml:space="preserve"> </t>
  </si>
  <si>
    <t>Datum:</t>
  </si>
  <si>
    <t>21. 2. 2018</t>
  </si>
  <si>
    <t>Zadavatel:</t>
  </si>
  <si>
    <t>IČ:</t>
  </si>
  <si>
    <t>DIČ:</t>
  </si>
  <si>
    <t>Uchazeč:</t>
  </si>
  <si>
    <t>Vyplň údaj</t>
  </si>
  <si>
    <t>Projektant:</t>
  </si>
  <si>
    <t>Hlaváček - architekti,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</si>
  <si>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</si>
  <si>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</si>
  <si>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</si>
  <si>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</si>
  <si>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</si>
  <si>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</si>
  <si>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</si>
  <si>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</si>
  <si>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</si>
  <si>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</si>
  <si>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</si>
  <si>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</si>
  <si>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</si>
  <si>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</si>
  <si>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</si>
  <si>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</si>
  <si>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</si>
  <si>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</si>
  <si>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</si>
  <si>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</si>
  <si>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</si>
  <si>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</si>
  <si>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</si>
  <si>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</si>
  <si>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</si>
  <si>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</si>
  <si>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</si>
  <si>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</si>
  <si>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</si>
  <si>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</si>
  <si>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</si>
  <si>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</si>
  <si>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</si>
  <si>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</si>
  <si>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</si>
  <si>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</si>
  <si>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</si>
  <si>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</si>
  <si>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</si>
  <si>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</si>
  <si>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</si>
  <si>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</si>
  <si>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</si>
  <si>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2-1</t>
  </si>
  <si>
    <t>Stavební úpravy - velká kovárna</t>
  </si>
  <si>
    <t>STA</t>
  </si>
  <si>
    <t>1</t>
  </si>
  <si>
    <t>{41a1dd3d-bc0b-4bdf-98ae-c0f12c5cc821}</t>
  </si>
  <si>
    <t>2</t>
  </si>
  <si>
    <t>2-2</t>
  </si>
  <si>
    <t>Elektro - velká kovárna</t>
  </si>
  <si>
    <t>{ec4c0d3e-41e2-4e41-a5dd-6f4ae36408b5}</t>
  </si>
  <si>
    <t>2-3</t>
  </si>
  <si>
    <t>ZTI+ÚT - velká kovárna</t>
  </si>
  <si>
    <t>{b3388344-0b01-4cb2-9a11-57eade25667b}</t>
  </si>
  <si>
    <t>2-4</t>
  </si>
  <si>
    <t>VZT - velká kovárna</t>
  </si>
  <si>
    <t>{a72b1cb5-5e87-4953-be59-0b4fb8b3679c}</t>
  </si>
  <si>
    <t>KRYCÍ LIST SOUPISU PRACÍ</t>
  </si>
  <si>
    <t>Objekt:</t>
  </si>
  <si>
    <t>2-1 - Stavební úpravy - velká kovárna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</si>
  <si>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</si>
  <si>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</si>
  <si>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</si>
  <si>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</si>
  <si>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</si>
  <si>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</si>
  <si>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</si>
  <si>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</si>
  <si>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</si>
  <si>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</si>
  <si>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 a manipulace se sutí</t>
  </si>
  <si>
    <t>PSV - Práce a dodávky PSV</t>
  </si>
  <si>
    <t xml:space="preserve">    711 - Izolace proti vodě, vlhkosti a plynům</t>
  </si>
  <si>
    <t xml:space="preserve">    714 - Akustická a protiotřesová opatření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</si>
  <si>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</si>
  <si>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</si>
  <si>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</si>
  <si>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</si>
  <si>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</si>
  <si>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</si>
  <si>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784 - Dokončovací práce - malby a tapety</t>
  </si>
  <si>
    <t xml:space="preserve">    786 - Dokončovací práce - čalounické úpravy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</si>
  <si>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</si>
  <si>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</si>
  <si>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</si>
  <si>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 xml:space="preserve">    VRN5 - Finanční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</si>
  <si>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</si>
  <si>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</si>
  <si>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</si>
  <si>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</si>
  <si>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</si>
  <si>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</si>
  <si>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</si>
  <si>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</si>
  <si>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</si>
  <si>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</si>
  <si>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</si>
  <si>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</si>
  <si>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</si>
  <si>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</si>
  <si>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</si>
  <si>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</si>
  <si>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</si>
  <si>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</si>
  <si>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</si>
  <si>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</si>
  <si>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4, vč. případného pažení</t>
  </si>
  <si>
    <t>m3</t>
  </si>
  <si>
    <t>4</t>
  </si>
  <si>
    <t>PP</t>
  </si>
  <si>
    <t>VV</t>
  </si>
  <si>
    <t>základ bucharu pérového</t>
  </si>
  <si>
    <t>(3,21*2,06)*1,485</t>
  </si>
  <si>
    <t>základ bucharu vzduchového</t>
  </si>
  <si>
    <t>(3,36*2,76)*2,140</t>
  </si>
  <si>
    <t>Součet</t>
  </si>
  <si>
    <t>162701105.1</t>
  </si>
  <si>
    <t>Vodorovné přemístění výkopku/sypaniny z horniny tř. 1 až 4 - na skládku dle dodavatele</t>
  </si>
  <si>
    <t>Přesun zeminy na skládku</t>
  </si>
  <si>
    <t>29,666</t>
  </si>
  <si>
    <t>3</t>
  </si>
  <si>
    <t>171201201</t>
  </si>
  <si>
    <t>Uložení sypaniny na skládky</t>
  </si>
  <si>
    <t>6</t>
  </si>
  <si>
    <t>171201211</t>
  </si>
  <si>
    <t>Poplatek za uložení odpadu ze sypaniny na skládce (skládkovné)</t>
  </si>
  <si>
    <t>t</t>
  </si>
  <si>
    <t>8</t>
  </si>
  <si>
    <t>29,666*1,9</t>
  </si>
  <si>
    <t>Zakládání</t>
  </si>
  <si>
    <t>5</t>
  </si>
  <si>
    <t>273313711</t>
  </si>
  <si>
    <t>Základové desky z betonu tř. C 20/25</t>
  </si>
  <si>
    <t>10</t>
  </si>
  <si>
    <t>274321411</t>
  </si>
  <si>
    <t>Základové pasy ze ŽB bez zvýšených nároků na prostředí tř. C 20/25</t>
  </si>
  <si>
    <t>12</t>
  </si>
  <si>
    <t>(2,41*1,26)*1,3</t>
  </si>
  <si>
    <t>(2,56*1,96)*1,9</t>
  </si>
  <si>
    <t>7</t>
  </si>
  <si>
    <t>274391126.1</t>
  </si>
  <si>
    <t>Antivibrační rohož základových pásů z pryže - tl. 25 mm</t>
  </si>
  <si>
    <t>m2</t>
  </si>
  <si>
    <t>14</t>
  </si>
  <si>
    <t>(2,41*1,26)*2</t>
  </si>
  <si>
    <t>(2,41*2+1,26*2)*1,3</t>
  </si>
  <si>
    <t>1,75*0,8*2 "pod strojem</t>
  </si>
  <si>
    <t>(2,56*1,96)</t>
  </si>
  <si>
    <t>(2,56*2+1,96*2)*1,9</t>
  </si>
  <si>
    <t>1,8*1,4*2 "pod strojem</t>
  </si>
  <si>
    <t>274391127.1</t>
  </si>
  <si>
    <t>Antivibrační podložky bodové - 75 mm</t>
  </si>
  <si>
    <t>kpl</t>
  </si>
  <si>
    <t>16</t>
  </si>
  <si>
    <t>1,0</t>
  </si>
  <si>
    <t>9</t>
  </si>
  <si>
    <t>279113140.1</t>
  </si>
  <si>
    <t>Základová zeď tl 100 mm z tvárnic ztraceného bednění včetně výplně z betonu tř. C 20/25</t>
  </si>
  <si>
    <t>18</t>
  </si>
  <si>
    <t>(3,21*2+1,86*2)*1,335</t>
  </si>
  <si>
    <t>(3,36*2+2,56*2)*1,985</t>
  </si>
  <si>
    <t>279321346</t>
  </si>
  <si>
    <t>Základová zeď ze ŽB tř. C 20/25 bez výztuže</t>
  </si>
  <si>
    <t>20</t>
  </si>
  <si>
    <t>železobetonová vana</t>
  </si>
  <si>
    <t>(3,01*2+1,26*2)*0,3*1,335</t>
  </si>
  <si>
    <t>3,01*1,86*0,3</t>
  </si>
  <si>
    <t>(3,61*0,2*0,3*2+2,46*0,2*0,3*2) "napojení desky</t>
  </si>
  <si>
    <t>(3,16*2+1,96*2)*0,3*1,985</t>
  </si>
  <si>
    <t>3,16*2,56*0,3</t>
  </si>
  <si>
    <t>(3,76*0,2*0,3*2+3,16*0,2*0,3*2) "napojení desky</t>
  </si>
  <si>
    <t>11</t>
  </si>
  <si>
    <t>279351311</t>
  </si>
  <si>
    <t>Zřízení jednostranného bednění základových zdí</t>
  </si>
  <si>
    <t>22</t>
  </si>
  <si>
    <t>(3,01*2+1,86*2)*1,335</t>
  </si>
  <si>
    <t>(3,16*2+2,56*2)*1,985</t>
  </si>
  <si>
    <t>279351312</t>
  </si>
  <si>
    <t>Odstranění jednostranného bednění základových zdí</t>
  </si>
  <si>
    <t>24</t>
  </si>
  <si>
    <t>13</t>
  </si>
  <si>
    <t>279361821</t>
  </si>
  <si>
    <t>Výztuž základových zdí nosných betonářskou ocelí 10 505</t>
  </si>
  <si>
    <t>26</t>
  </si>
  <si>
    <t>ztracené bednění</t>
  </si>
  <si>
    <t>((3,21*2+1,86*2)*1,335*0,1)*0,04</t>
  </si>
  <si>
    <t>((3,36*2+2,56*2)*1,985*0,1)*0,04</t>
  </si>
  <si>
    <t>Mezisoučet</t>
  </si>
  <si>
    <t>15,183*0,12</t>
  </si>
  <si>
    <t>železobetonový základ</t>
  </si>
  <si>
    <t>13,481*0,12</t>
  </si>
  <si>
    <t>Svislé a kompletní konstrukce</t>
  </si>
  <si>
    <t>77</t>
  </si>
  <si>
    <t>381181001.1/O</t>
  </si>
  <si>
    <t>D + M vestavku InLiko o rozměrech 3,90x2,50x2,70 m, nosná ocelová konstrukce, opláštění SDK + Durafort, okna, dveřní AL modul, zastropení nepochozí strop, minerální podhled - kompletní provedení dle tabulky prvků ozn. 1/O</t>
  </si>
  <si>
    <t>-1517732282</t>
  </si>
  <si>
    <t>D + M vestavku InLiko o rozměrech 1,95 x 1,89 x 3,32 m, nosná ocelová konstrukce, opláštění SDK + Durafort, okna, dveřní AL modul, zastropení pochozí strop, minerální podhled</t>
  </si>
  <si>
    <t>Úpravy povrchů, podlahy a osazování výplní</t>
  </si>
  <si>
    <t>611311132</t>
  </si>
  <si>
    <t>Potažení vnitřních žebrových stropů vápenným štukem tloušťky do 3 mm</t>
  </si>
  <si>
    <t>28</t>
  </si>
  <si>
    <t>7,85*11,82*2</t>
  </si>
  <si>
    <t>611325412</t>
  </si>
  <si>
    <t>Oprava vnitřní vápenocementové hladké omítky stropů v rozsahu plochy do 30%</t>
  </si>
  <si>
    <t>30</t>
  </si>
  <si>
    <t>612311131</t>
  </si>
  <si>
    <t>Potažení vnitřních stěn vápenným štukem tloušťky do 3 mm</t>
  </si>
  <si>
    <t>32</t>
  </si>
  <si>
    <t>(11,82*2+12,78*2)*7,1</t>
  </si>
  <si>
    <t>-1,55*2,6</t>
  </si>
  <si>
    <t>-1,55*2,8</t>
  </si>
  <si>
    <t>-0,8*2,0</t>
  </si>
  <si>
    <t>17</t>
  </si>
  <si>
    <t>612325412</t>
  </si>
  <si>
    <t>Oprava vnitřní vápenocementové hladké omítky stěn v rozsahu plochy do 30%</t>
  </si>
  <si>
    <t>34</t>
  </si>
  <si>
    <t>632680001.1</t>
  </si>
  <si>
    <t>Vyspravení betonových podlah rychletuhnoucím polymerem</t>
  </si>
  <si>
    <t>36</t>
  </si>
  <si>
    <t>odhad</t>
  </si>
  <si>
    <t>10,0</t>
  </si>
  <si>
    <t>19</t>
  </si>
  <si>
    <t>632683113.1</t>
  </si>
  <si>
    <t>Sešívání trhlin v betonových podlahách ocelovými sponkami  ve  vzdálenosti přes 15 do 20 cm, vč. vytvoření rýh</t>
  </si>
  <si>
    <t>m</t>
  </si>
  <si>
    <t>38</t>
  </si>
  <si>
    <t>Sešívání trhlin v betonových podlahách ocelovými sponkami ve vzdálenosti přes 15 do 20 cm, vč. vytvoření rýh</t>
  </si>
  <si>
    <t>"viz půdorys - stávající stav" 11,82*2+2,00+2,375*2+1,284+2,921+1,346</t>
  </si>
  <si>
    <t>Ostatní konstrukce a práce, bourání</t>
  </si>
  <si>
    <t>943211111</t>
  </si>
  <si>
    <t>Montáž lešení prostorového rámového lehkého s podlahami zatížení do 200 kg/m2 v do 10 m</t>
  </si>
  <si>
    <t>40</t>
  </si>
  <si>
    <t>11,82*17,37*7,1</t>
  </si>
  <si>
    <t>943211211</t>
  </si>
  <si>
    <t>Příplatek k lešení prostorovému rámovému lehkému s podlahami v do 10 m za první a ZKD den použití</t>
  </si>
  <si>
    <t>42</t>
  </si>
  <si>
    <t>(11,82*17,37*7,1)*14</t>
  </si>
  <si>
    <t>943211811</t>
  </si>
  <si>
    <t>Demontáž lešení prostorového rámového lehkého s podlahami zatížení do 200 kg/m2 v do 10 m</t>
  </si>
  <si>
    <t>44</t>
  </si>
  <si>
    <t>23</t>
  </si>
  <si>
    <t>952901114</t>
  </si>
  <si>
    <t>Vyčištění budov bytové a občanské výstavby při výšce podlaží přes 4 m</t>
  </si>
  <si>
    <t>46</t>
  </si>
  <si>
    <t>11,82*17,37</t>
  </si>
  <si>
    <t>961055111</t>
  </si>
  <si>
    <t>Bourání základů ze ŽB</t>
  </si>
  <si>
    <t>48</t>
  </si>
  <si>
    <t>stávající základy pod stroj</t>
  </si>
  <si>
    <t>1,5*2,5*0,4</t>
  </si>
  <si>
    <t>vybourání desky pro nový základ</t>
  </si>
  <si>
    <t>(3,61*2,46)*0,2 "základ pro pérový buchar</t>
  </si>
  <si>
    <t>(3,76*3,16)*0,2 "základ pro vzduchový buchar</t>
  </si>
  <si>
    <t>25</t>
  </si>
  <si>
    <t>963000001</t>
  </si>
  <si>
    <t>Demontáž stávajícho strojního zařízení, technologií, vybavení a nářadí, vč. kotevních prvků, uložení</t>
  </si>
  <si>
    <t>50</t>
  </si>
  <si>
    <t>963000002</t>
  </si>
  <si>
    <t>Demontáž rozvodů elektroinstalace, osvětlení, vzduchotechniky a odtahů kouře</t>
  </si>
  <si>
    <t>52</t>
  </si>
  <si>
    <t>27</t>
  </si>
  <si>
    <t>963000003</t>
  </si>
  <si>
    <t>Provizorní zakrytí otvorů ve střeše - po odstraněných kouřovodech</t>
  </si>
  <si>
    <t>54</t>
  </si>
  <si>
    <t>963000004</t>
  </si>
  <si>
    <t>Ochrana rozvodů, které nejsou předmětem úprav, případně repase (dle rozhodnutí investora)</t>
  </si>
  <si>
    <t>56</t>
  </si>
  <si>
    <t>29</t>
  </si>
  <si>
    <t>977312114</t>
  </si>
  <si>
    <t>Řezání stávajících betonových mazanin vyztužených hl do 200 mm</t>
  </si>
  <si>
    <t>58</t>
  </si>
  <si>
    <t>řezání betonu pro základy bucharů</t>
  </si>
  <si>
    <t>(3,61*2+2,46*2) "základ pro pérový buchar</t>
  </si>
  <si>
    <t>(3,76*2+3,16*2) "základ pro vzduchový buchar</t>
  </si>
  <si>
    <t>978011141</t>
  </si>
  <si>
    <t>Otlučení (osekání) vnitřní vápenné nebo vápenocementové omítky stropů v rozsahu do 30 %</t>
  </si>
  <si>
    <t>60</t>
  </si>
  <si>
    <t>31</t>
  </si>
  <si>
    <t>978013141</t>
  </si>
  <si>
    <t>Otlučení (osekání) vnitřní vápenné nebo vápenocementové omítky stěn v rozsahu do 30 %</t>
  </si>
  <si>
    <t>62</t>
  </si>
  <si>
    <t>979000001.1</t>
  </si>
  <si>
    <t>Stavební přípomoce pro profese</t>
  </si>
  <si>
    <t>64</t>
  </si>
  <si>
    <t>33</t>
  </si>
  <si>
    <t>985131111.1</t>
  </si>
  <si>
    <t>Očištění ploch stěn, rubu kleneb a podlah tlakovou vodou, obroušení</t>
  </si>
  <si>
    <t>66</t>
  </si>
  <si>
    <t>stropy</t>
  </si>
  <si>
    <t>stěny</t>
  </si>
  <si>
    <t>339,35</t>
  </si>
  <si>
    <t>odpočet latexového nátěru</t>
  </si>
  <si>
    <t>-87,6</t>
  </si>
  <si>
    <t>99</t>
  </si>
  <si>
    <t>Přesun hmot a manipulace se sutí</t>
  </si>
  <si>
    <t>997000001</t>
  </si>
  <si>
    <t>Odvoz a likvidace suti na skládce</t>
  </si>
  <si>
    <t>kontejner</t>
  </si>
  <si>
    <t>68</t>
  </si>
  <si>
    <t>35</t>
  </si>
  <si>
    <t>997013112</t>
  </si>
  <si>
    <t>Vnitrostaveništní doprava suti a vybouraných hmot pro budovy v do 9 m s použitím mechanizace</t>
  </si>
  <si>
    <t>70</t>
  </si>
  <si>
    <t>998021021</t>
  </si>
  <si>
    <t>Přesun hmot pro haly s nosnou kcí zděnou nebo monolitickou v do 20 m</t>
  </si>
  <si>
    <t>72</t>
  </si>
  <si>
    <t>PSV</t>
  </si>
  <si>
    <t>Práce a dodávky PSV</t>
  </si>
  <si>
    <t>711</t>
  </si>
  <si>
    <t>Izolace proti vodě, vlhkosti a plynům</t>
  </si>
  <si>
    <t>37</t>
  </si>
  <si>
    <t>711111001</t>
  </si>
  <si>
    <t>Provedení izolace proti zemní vlhkosti vodorovné za studena nátěrem penetračním</t>
  </si>
  <si>
    <t>74</t>
  </si>
  <si>
    <t>(3,01*1,86)</t>
  </si>
  <si>
    <t>(3,16*2,56)</t>
  </si>
  <si>
    <t>M</t>
  </si>
  <si>
    <t>11163150</t>
  </si>
  <si>
    <t>lak penetrační asfaltový</t>
  </si>
  <si>
    <t>CS ÚRS 2019 01</t>
  </si>
  <si>
    <t>76</t>
  </si>
  <si>
    <t>39</t>
  </si>
  <si>
    <t>711112001</t>
  </si>
  <si>
    <t>Provedení izolace proti zemní vlhkosti svislé za studena nátěrem penetračním</t>
  </si>
  <si>
    <t>78</t>
  </si>
  <si>
    <t>(3,01*2+1,86*2)*1,635</t>
  </si>
  <si>
    <t>(3,16*2+2,56*2)*2,285</t>
  </si>
  <si>
    <t>80</t>
  </si>
  <si>
    <t>41</t>
  </si>
  <si>
    <t>711441559</t>
  </si>
  <si>
    <t>Provedení izolace proti tlakové vodě vodorovné přitavením pásu NAIP</t>
  </si>
  <si>
    <t>82</t>
  </si>
  <si>
    <t>62832001</t>
  </si>
  <si>
    <t>pás asfaltový natavitelný oxidovaný tl. 3,5mm typu V60 S35 s vložkou ze skleněné rohože, s jemnozrnným minerálním posypem</t>
  </si>
  <si>
    <t>84</t>
  </si>
  <si>
    <t>43</t>
  </si>
  <si>
    <t>711442559</t>
  </si>
  <si>
    <t>Provedení izolace proti tlakové vodě svislé přitavením pásu NAIP</t>
  </si>
  <si>
    <t>86</t>
  </si>
  <si>
    <t>88</t>
  </si>
  <si>
    <t>45</t>
  </si>
  <si>
    <t>711491172</t>
  </si>
  <si>
    <t>Provedení izolace proti tlakové vodě vodorovné z textilií vrstva ochranná</t>
  </si>
  <si>
    <t>90</t>
  </si>
  <si>
    <t>(2,41*1,26)</t>
  </si>
  <si>
    <t>69311068</t>
  </si>
  <si>
    <t>geotextilie netkaná separační, ochranná, filtrační, drenážní PP 300g/m2</t>
  </si>
  <si>
    <t>92</t>
  </si>
  <si>
    <t>47</t>
  </si>
  <si>
    <t>711491272</t>
  </si>
  <si>
    <t>Provedení izolace proti tlakové vodě svislé z textilií vrstva ochranná</t>
  </si>
  <si>
    <t>94</t>
  </si>
  <si>
    <t>(2,41*2+1,26*2)*1,30</t>
  </si>
  <si>
    <t>96</t>
  </si>
  <si>
    <t>49</t>
  </si>
  <si>
    <t>998711202</t>
  </si>
  <si>
    <t>Přesun hmot procentní pro izolace proti vodě, vlhkosti a plynům v objektech v do 12 m</t>
  </si>
  <si>
    <t>%</t>
  </si>
  <si>
    <t>98</t>
  </si>
  <si>
    <t>714</t>
  </si>
  <si>
    <t>Akustická a protiotřesová opatření</t>
  </si>
  <si>
    <t>79</t>
  </si>
  <si>
    <t>714111100.3/O</t>
  </si>
  <si>
    <t>D+M akustických obkladů  - stěnové akustické panely - kompletní provedení včetně povrchové úpravy, osazení a kotvení dle tabulky prvků ozn. 3/O</t>
  </si>
  <si>
    <t>-612203990</t>
  </si>
  <si>
    <t>D+M akustických obkladů - stěnové akustické panely 2,7x1,2x0,04m ze skelného vlákna vysoké hustoty, absorpční tř. A, šikmá hrana P+D včetně sastémového roštu D+M - dilatační lišta - překratí dilatační spáry v podlaze - š. dilatace 30mm - kompletní provedení včetně povrchové úpravy, osazení a kotvení dle tabulky prvků ozn. 3/O</t>
  </si>
  <si>
    <t>998714202</t>
  </si>
  <si>
    <t>Přesun hmot procentní pro akustická a protiotřesová opatření v objektech v do 12 m</t>
  </si>
  <si>
    <t>-60381835</t>
  </si>
  <si>
    <t>Přesun hmot pro akustická a protiotřesová opatření stanovený procentní sazbou (%) z ceny vodorovná dopravní vzdálenost do 50 m v objektech výšky přes 6 do 12 m</t>
  </si>
  <si>
    <t>762</t>
  </si>
  <si>
    <t>Konstrukce tesařské</t>
  </si>
  <si>
    <t>762112800.1</t>
  </si>
  <si>
    <t>Demontáž stěn a příček - dřevěná polopříčka vč. zasklení, zastropení</t>
  </si>
  <si>
    <t>100</t>
  </si>
  <si>
    <t>stávající dřevěná polopříčka</t>
  </si>
  <si>
    <t>(1,1+2,03+2,74)*2,7</t>
  </si>
  <si>
    <t>zastropení</t>
  </si>
  <si>
    <t>51</t>
  </si>
  <si>
    <t>762511883</t>
  </si>
  <si>
    <t>Demontáž kce dvojité podlahy vč. schůdku</t>
  </si>
  <si>
    <t>102</t>
  </si>
  <si>
    <t>demontáž dvojité podlahy kanceláře</t>
  </si>
  <si>
    <t>763</t>
  </si>
  <si>
    <t>Konstrukce suché výstavby</t>
  </si>
  <si>
    <t>763251311.1</t>
  </si>
  <si>
    <t>Dvojitá podlaha - kancelář včetně schůdku</t>
  </si>
  <si>
    <t>108</t>
  </si>
  <si>
    <t>Dvojitá podlaha - kancelář</t>
  </si>
  <si>
    <t>kancelář</t>
  </si>
  <si>
    <t>9,12+1,00*0,45</t>
  </si>
  <si>
    <t>55</t>
  </si>
  <si>
    <t>998763201</t>
  </si>
  <si>
    <t>Přesun hmot procentní pro dřevostavby v objektech v do 12 m</t>
  </si>
  <si>
    <t>110</t>
  </si>
  <si>
    <t>764</t>
  </si>
  <si>
    <t>Konstrukce klempířské</t>
  </si>
  <si>
    <t>91</t>
  </si>
  <si>
    <t>7643464261.1/K</t>
  </si>
  <si>
    <t>Oplechování a lemování komínu (kouřovod) z titanzinkového plechu průměru 500 mm, rš. cca 2000mm - kompletní provedení dle tabulky prvků ozn. 1/K</t>
  </si>
  <si>
    <t>kus</t>
  </si>
  <si>
    <t>-1268638729</t>
  </si>
  <si>
    <t>764541446.2/K</t>
  </si>
  <si>
    <t>D+M kotlík pro svod DN100, kónický, TiZn plech tl. 0,7mm - kompletní provedení dle tabulky prvků ozn. 2/K</t>
  </si>
  <si>
    <t>1157997346</t>
  </si>
  <si>
    <t>93</t>
  </si>
  <si>
    <t>764548432.3/K</t>
  </si>
  <si>
    <t>D+M - napojení svodové roury - kompletní provedení dle tabulky prvků ozn. 3/K</t>
  </si>
  <si>
    <t>-1210716486</t>
  </si>
  <si>
    <t>764548423.4/K</t>
  </si>
  <si>
    <t>Svod z titanzinkového předzvětralého plechu včetně objímek, kolen a odskoků kruhový, průměru 100 mm - kompletní provedení dle tabulky prvků ozn. 4/K</t>
  </si>
  <si>
    <t>-1684621795</t>
  </si>
  <si>
    <t>766</t>
  </si>
  <si>
    <t>Konstrukce truhlářské</t>
  </si>
  <si>
    <t>998766202</t>
  </si>
  <si>
    <t>Přesun hmot procentní pro konstrukce truhlářské v objektech v do 12 m</t>
  </si>
  <si>
    <t>116</t>
  </si>
  <si>
    <t>767</t>
  </si>
  <si>
    <t>Konstrukce zámečnické</t>
  </si>
  <si>
    <t>767600001.1</t>
  </si>
  <si>
    <t>Montáž strojního vybavení a nábytku, vč. nutného ukotvení</t>
  </si>
  <si>
    <t>120</t>
  </si>
  <si>
    <t>61</t>
  </si>
  <si>
    <t>767700001.1</t>
  </si>
  <si>
    <t>Použití zdvihacích prostředků pro montáž strojních zařízení</t>
  </si>
  <si>
    <t>122</t>
  </si>
  <si>
    <t>767999001.1R/P</t>
  </si>
  <si>
    <t>Stávající kovové vnitřní dveře, jednokřídlové pravé, otočné, plné - zbaveny koroze, odmaštěny + základní a finální nátěr 800/1970mm včetně úpravy zárubně - kompletní provedení dle tabulky prvků ozn. 1R/P</t>
  </si>
  <si>
    <t>1214907483</t>
  </si>
  <si>
    <t>767999001.2R/P</t>
  </si>
  <si>
    <t>Stávající kovové vnitřní dveře, dvoukřídlé pravé aktivní křídlo, otočné, plné - zbaveny koroze, odmaštěny + základní a finální nátěr 1550/2600mm včetně úpravy zárubně a nového kování - kompletní provedení dle tabulky prvků ozn. 2R/P</t>
  </si>
  <si>
    <t>2031227564</t>
  </si>
  <si>
    <t>89</t>
  </si>
  <si>
    <t>767999001.3R/P</t>
  </si>
  <si>
    <t>Stávající kovové vnitřní dveře, dvoukřídlé pravé aktivní křídlo, otočné, plné - zbaveny koroze, odmaštěny + základní a finální nátěr 1550/2800mm včetně úpravy zárubně a nového kování - kompletní provedení dle tabulky prvků ozn. 3R/P</t>
  </si>
  <si>
    <t>-1454189436</t>
  </si>
  <si>
    <t>81</t>
  </si>
  <si>
    <t>767999001.1/Z</t>
  </si>
  <si>
    <t>D+M - olemování rozhraní podlah tenkostěným úhelníkem nerez L 15/25/2 dl. 800+2x1650mm - zapustit do podlahy na rozhraní materiálů - kompletní provedení včetně osazení a kotvení dle tabulky prvků ozn. 1/Z</t>
  </si>
  <si>
    <t>-543423035</t>
  </si>
  <si>
    <t>767999001.2/Z</t>
  </si>
  <si>
    <t>D+M - ocelový lemovací profil kolem stávajícího kanálu + tvrdý pryžový (ev. silikonový) profil k položení zakývacího plechu - kompletní provedení včetně osazení a kotvení dle tabulky prvků ozn. 2/Z</t>
  </si>
  <si>
    <t>1312525658</t>
  </si>
  <si>
    <t>"lemovací profil 2/Z - viz tabulka prvků, půdorasy a řezy" 11,82*2*2</t>
  </si>
  <si>
    <t>85</t>
  </si>
  <si>
    <t>767999001.3/Z</t>
  </si>
  <si>
    <t>D+M - ocelový lemovací profil kolem stávajícího kanálu + tvrdý pryžový (ev. silikonový) profil k položení zakývacího plechu - kompletní provedení včetně osazení a kotvení dle tabulky prvků ozn. 3/Z</t>
  </si>
  <si>
    <t>2121864126</t>
  </si>
  <si>
    <t>"lemovací profil 3/Z - viz tabulka prvků, půdorasy a řezy" 3,63*2</t>
  </si>
  <si>
    <t>767999001.4/Z</t>
  </si>
  <si>
    <t>D+M - poklop slzičkový plech, odnímatelný - v místě stávajícího kanálu - kompletní provedení včetně osazení a kotvení dle tabulky prvků ozn. 4/Z</t>
  </si>
  <si>
    <t>1243539905</t>
  </si>
  <si>
    <t>"poklop 4/Z - viz tabulka prvků, půdorasy a řezy" 11,82*0,90</t>
  </si>
  <si>
    <t>87</t>
  </si>
  <si>
    <t>767999001.5/Z</t>
  </si>
  <si>
    <t>D+M - poklop slzičkový plech, odnímatelný - v místě stávajícího kanálu - kompletní provedení včetně osazení a kotvení dle tabulky prvků ozn. 5/Z</t>
  </si>
  <si>
    <t>-2004050661</t>
  </si>
  <si>
    <t>"poklop 5/Z - viz tabulka prvků, půdorasy a řezy" 3,63*0,90</t>
  </si>
  <si>
    <t>767999000.6/Z</t>
  </si>
  <si>
    <t>D+M - dilatační lišta - překratí dilatační spáry v podlaze - š. dilatace 30mm -  kompletní provedení včetně povrchové úpravy, osazení a kotvení dle tabulky prvků ozn. 6/Z</t>
  </si>
  <si>
    <t>-909286234</t>
  </si>
  <si>
    <t>D+M - dilatační lišta - překratí dilatační spáry v podlaze - š. dilatace 30mm - kompletní provedení včetně povrchové úpravy, osazení a kotvení dle tabulky prvků ozn. 6/Z
hliníkový nosný profil
termoplastický elastomer
tuhá upínací ramena do podlah</t>
  </si>
  <si>
    <t>"dilatační lišta 6/Z - viz tabulka prvků, půdorasy a řezy" 2,41*2+1,26*2</t>
  </si>
  <si>
    <t>83</t>
  </si>
  <si>
    <t>767999000.7/Z</t>
  </si>
  <si>
    <t>D+M - dilatační lišta - překratí dilatační spáry v podlaze - š. dilatace 30mm -  kompletní provedení včetně povrchové úpravy, osazení a kotvení dle tabulky prvků ozn. 7/Z</t>
  </si>
  <si>
    <t>-836457833</t>
  </si>
  <si>
    <t>D+M - dilatační lišta - překratí dilatační spáry v podlaze - š. dilatace 30mm - kompletní provedení včetně povrchové úpravy, osazení a kotvení dle tabulky prvků ozn. 7/Z
hliníkový nosný profil
termoplastický elastomer
tuhá upínací ramena do podlah</t>
  </si>
  <si>
    <t>"dilatační lišta 7/Z - viz tabulka prvků, půdorasy a řezy" 2,56*2+1,96*2</t>
  </si>
  <si>
    <t>998767202</t>
  </si>
  <si>
    <t>Přesun hmot procentní pro zámečnické konstrukce v objektech v do 12 m</t>
  </si>
  <si>
    <t>124</t>
  </si>
  <si>
    <t>777</t>
  </si>
  <si>
    <t>Podlahy lité</t>
  </si>
  <si>
    <t>63</t>
  </si>
  <si>
    <t>632681115.1</t>
  </si>
  <si>
    <t>Vyrovnání podkladu plastmaltou - opravy po vybourání a zaplnění stávajích nerovností</t>
  </si>
  <si>
    <t>126</t>
  </si>
  <si>
    <t>777111123</t>
  </si>
  <si>
    <t>Strojní broušení podkladu před provedením lité podlahy - za stálého odsávání prachu</t>
  </si>
  <si>
    <t>128</t>
  </si>
  <si>
    <t>65</t>
  </si>
  <si>
    <t>777121105</t>
  </si>
  <si>
    <t>Vyrovnání podkladu podlah epoxidovou stěrkou plněnou pískem plochy přes 1,0 m2 tl do 3 mm - dvě vrstvy</t>
  </si>
  <si>
    <t>130</t>
  </si>
  <si>
    <t>777511143.1</t>
  </si>
  <si>
    <t>Krycí epoxidová stěrka tloušťky přes 1 do 2 mm chemicky odolné lité podlahy, s protiskluzným povrchem RAL 7032, dvě vrstvy</t>
  </si>
  <si>
    <t>132</t>
  </si>
  <si>
    <t>67</t>
  </si>
  <si>
    <t>985112131</t>
  </si>
  <si>
    <t>Odsekání degradovaného betonu rubu kleneb a podlah - odbourání dutých a nosoudržných míst beton. podkladu na nosný podklad</t>
  </si>
  <si>
    <t>134</t>
  </si>
  <si>
    <t>998777202</t>
  </si>
  <si>
    <t>Přesun hmot procentní pro podlahy lité v objektech v do 12 m</t>
  </si>
  <si>
    <t>136</t>
  </si>
  <si>
    <t>784</t>
  </si>
  <si>
    <t>Dokončovací práce - malby a tapety</t>
  </si>
  <si>
    <t>69</t>
  </si>
  <si>
    <t>784111041</t>
  </si>
  <si>
    <t>Omytí podkladu s odmaštěním v místnostech výšky do 3,80 m</t>
  </si>
  <si>
    <t>138</t>
  </si>
  <si>
    <t>stávající latexový nátěr</t>
  </si>
  <si>
    <t>((11,8*2+17,4*2)*1,5)</t>
  </si>
  <si>
    <t>784221101</t>
  </si>
  <si>
    <t>Dvojnásobné bílé malby  ze směsí za sucha dobře otěruvzdorných v místnostech do 3,80 m</t>
  </si>
  <si>
    <t>140</t>
  </si>
  <si>
    <t>Dvojnásobné bílé malby ze směsí za sucha dobře otěruvzdorných v místnostech do 3,80 m</t>
  </si>
  <si>
    <t>185,574</t>
  </si>
  <si>
    <t>SDK</t>
  </si>
  <si>
    <t>11,31*2</t>
  </si>
  <si>
    <t>9,75</t>
  </si>
  <si>
    <t>71</t>
  </si>
  <si>
    <t>784660101</t>
  </si>
  <si>
    <t>Linkrustace s vrchním nátěrem latexovým v místnosti výšky do 3,80 m</t>
  </si>
  <si>
    <t>142</t>
  </si>
  <si>
    <t>oprava v místech poškození - předpoklad 30 %</t>
  </si>
  <si>
    <t>((11,8*2+17,4*2)*1,5)*0,3</t>
  </si>
  <si>
    <t>784660131</t>
  </si>
  <si>
    <t>Jednonásobný obnovovací latexový nátěr linkrusty v místnosti výšky do 3,80 m</t>
  </si>
  <si>
    <t>144</t>
  </si>
  <si>
    <t>((11,8*2+17,4*2)*1,5)*0,7</t>
  </si>
  <si>
    <t>786</t>
  </si>
  <si>
    <t>Dokončovací práce - čalounické úpravy</t>
  </si>
  <si>
    <t>786627122.2/O</t>
  </si>
  <si>
    <t>D+M exteriérové hliníkové horizontální žaluzie 1800/3000mm, prvky ovládání motorovým pohonem napojeným na sdružený elektronický systém, nadomítkové umístění pouzdra na stávající fasádu</t>
  </si>
  <si>
    <t>-1130566605</t>
  </si>
  <si>
    <t>789</t>
  </si>
  <si>
    <t>Povrchové úpravy ocelových konstrukcí a technologických zařízení</t>
  </si>
  <si>
    <t>73</t>
  </si>
  <si>
    <t>789326433.1</t>
  </si>
  <si>
    <t>Protipožární nátěr ocelových konstrukcí a dveří, vč. očištění, odrezivění, odmaštění a základního nátěru</t>
  </si>
  <si>
    <t>146</t>
  </si>
  <si>
    <t>dveře</t>
  </si>
  <si>
    <t>(1,55*2,6)*2</t>
  </si>
  <si>
    <t>(1,55*2,8)*2</t>
  </si>
  <si>
    <t>0,8*2,0*2</t>
  </si>
  <si>
    <t>1,4*2+1,25</t>
  </si>
  <si>
    <t>35,0 "ostatní kce (odhad)</t>
  </si>
  <si>
    <t>VRN</t>
  </si>
  <si>
    <t>Vedlejší rozpočtové náklady</t>
  </si>
  <si>
    <t>VRN3</t>
  </si>
  <si>
    <t>Zařízení staveniště</t>
  </si>
  <si>
    <t>030001000</t>
  </si>
  <si>
    <t>Kč</t>
  </si>
  <si>
    <t>148</t>
  </si>
  <si>
    <t>VRN5</t>
  </si>
  <si>
    <t>Finanční náklady</t>
  </si>
  <si>
    <t>75</t>
  </si>
  <si>
    <t>052002000</t>
  </si>
  <si>
    <t>Finanční rezerva</t>
  </si>
  <si>
    <t>150</t>
  </si>
  <si>
    <t>VRN7</t>
  </si>
  <si>
    <t>Provozní vlivy</t>
  </si>
  <si>
    <t>070001000</t>
  </si>
  <si>
    <t>152</t>
  </si>
  <si>
    <t>2-2 - Elektro - velká kovárna</t>
  </si>
  <si>
    <t>D1 - SILNOPROUD: VELKÁ KOVÁRNA</t>
  </si>
  <si>
    <t xml:space="preserve">    D2 - SVÍTIDLA:  </t>
  </si>
  <si>
    <t xml:space="preserve">    D3 - PŘÍSTROJE - ABB</t>
  </si>
  <si>
    <t xml:space="preserve">    D4 - KABELY:</t>
  </si>
  <si>
    <t xml:space="preserve">    D5 -  ROZVADĚČE  </t>
  </si>
  <si>
    <t xml:space="preserve">    D6 - INSTALAČNÍ MATERIÁL</t>
  </si>
  <si>
    <t xml:space="preserve">    D7 - OSTATNÍ</t>
  </si>
  <si>
    <t>D1</t>
  </si>
  <si>
    <t>SILNOPROUD: VELKÁ KOVÁRNA</t>
  </si>
  <si>
    <t>D2</t>
  </si>
  <si>
    <t xml:space="preserve">SVÍTIDLA:  </t>
  </si>
  <si>
    <t>Pol1</t>
  </si>
  <si>
    <t>Repase stávajících svítidel</t>
  </si>
  <si>
    <t>Pol2</t>
  </si>
  <si>
    <t>Svítidlo přisazené AURA 3</t>
  </si>
  <si>
    <t>ks</t>
  </si>
  <si>
    <t>D3</t>
  </si>
  <si>
    <t>PŘÍSTROJE - ABB</t>
  </si>
  <si>
    <t>Pol3</t>
  </si>
  <si>
    <t>Vypínač seriový č.5 - vč.rámečku</t>
  </si>
  <si>
    <t>Pol4</t>
  </si>
  <si>
    <t>zásuvka IP44,16A,230V,</t>
  </si>
  <si>
    <t>Pol5</t>
  </si>
  <si>
    <t>zásuvka IP20,16A,230V,</t>
  </si>
  <si>
    <t>Pol6</t>
  </si>
  <si>
    <t>dvojzásuvka IP20,16A,230V,</t>
  </si>
  <si>
    <t>Pol7</t>
  </si>
  <si>
    <t>2xzásuvka IP20,16A,230V,+ data + sta</t>
  </si>
  <si>
    <t>Pol8</t>
  </si>
  <si>
    <t>Krabice rozbočná KR68</t>
  </si>
  <si>
    <t>Pol9</t>
  </si>
  <si>
    <t>Krabice přístrojová - zapuštěná</t>
  </si>
  <si>
    <t>Pol10</t>
  </si>
  <si>
    <t>3f zásuvka  IP44 - 16A / 400V</t>
  </si>
  <si>
    <t>3f zásuvka IP44 - 16A / 400V</t>
  </si>
  <si>
    <t>Pol11</t>
  </si>
  <si>
    <t>3f zásuvka  IP44 - 32A / 400V</t>
  </si>
  <si>
    <t>3f zásuvka IP44 - 32A / 400V</t>
  </si>
  <si>
    <t>Pol12</t>
  </si>
  <si>
    <t>STOP tlačítko</t>
  </si>
  <si>
    <t>D4</t>
  </si>
  <si>
    <t>KABELY:</t>
  </si>
  <si>
    <t>Pol13</t>
  </si>
  <si>
    <t>CYKY 3Jx1,5</t>
  </si>
  <si>
    <t>Pol14</t>
  </si>
  <si>
    <t>CYKY 5Jx2,5</t>
  </si>
  <si>
    <t>Pol15</t>
  </si>
  <si>
    <t>CYKY 5Jx10</t>
  </si>
  <si>
    <t>Pol16</t>
  </si>
  <si>
    <t>CYKY 3Jx2,5</t>
  </si>
  <si>
    <t>Pol17</t>
  </si>
  <si>
    <t>1-CYKY G 4x50</t>
  </si>
  <si>
    <t>Pol18</t>
  </si>
  <si>
    <t>1-CYKY G 4x95</t>
  </si>
  <si>
    <t>Pol19</t>
  </si>
  <si>
    <t>CY6</t>
  </si>
  <si>
    <t>Pol20</t>
  </si>
  <si>
    <t>CY16</t>
  </si>
  <si>
    <t>D5</t>
  </si>
  <si>
    <t xml:space="preserve"> ROZVADĚČE  </t>
  </si>
  <si>
    <t>Pol21</t>
  </si>
  <si>
    <t>Rozvaděč RVK vis v.č. 03</t>
  </si>
  <si>
    <t>Pol22</t>
  </si>
  <si>
    <t>Rozvaděč RKO-01/4-  DOPLNĚNÍ JISTIČE</t>
  </si>
  <si>
    <t>Rozvaděč RKO-01/4- DOPLNĚNÍ JISTIČE</t>
  </si>
  <si>
    <t>D6</t>
  </si>
  <si>
    <t>INSTALAČNÍ MATERIÁL</t>
  </si>
  <si>
    <t>Pol23</t>
  </si>
  <si>
    <t>Kabelový žlab MARS 100/50</t>
  </si>
  <si>
    <t>Pol24</t>
  </si>
  <si>
    <t>Elektroinstalační trubka EN1232 - vedena podlahou</t>
  </si>
  <si>
    <t>D7</t>
  </si>
  <si>
    <t>OSTATNÍ</t>
  </si>
  <si>
    <t>Pol25</t>
  </si>
  <si>
    <t>Pomocný materiál</t>
  </si>
  <si>
    <t>Pol26</t>
  </si>
  <si>
    <t>El.revize</t>
  </si>
  <si>
    <t>hod</t>
  </si>
  <si>
    <t>Pol27</t>
  </si>
  <si>
    <t>Stavební přípomoce</t>
  </si>
  <si>
    <t>Pol28</t>
  </si>
  <si>
    <t>Přesun materiálu a související náklady</t>
  </si>
  <si>
    <t>Pol29</t>
  </si>
  <si>
    <t>Demontáže elektro</t>
  </si>
  <si>
    <t>2-3 - ZTI+ÚT - velká kovárna</t>
  </si>
  <si>
    <t>61 - Úprava povrchů vnitřní</t>
  </si>
  <si>
    <t>721 - Vnitřní kanalizace</t>
  </si>
  <si>
    <t>722 - Vnitřní vodovod</t>
  </si>
  <si>
    <t>725 - Zařizovací předměty</t>
  </si>
  <si>
    <t>733 - Rozvod potrubí</t>
  </si>
  <si>
    <t>734 - Armatury</t>
  </si>
  <si>
    <t>735 - Otopná tělesa</t>
  </si>
  <si>
    <t>783 - Nátěry</t>
  </si>
  <si>
    <t>90 - Hodinové zúčtovací sazby (HZS)</t>
  </si>
  <si>
    <t>94 - Lešení a stavební výtahy</t>
  </si>
  <si>
    <t>95 - Různé dokončovací konstrukce a práce na pozemních stavbách</t>
  </si>
  <si>
    <t>97 - Prorážení otvorů a ostatní bourací práce</t>
  </si>
  <si>
    <t>H99 - Ostatní přesuny hmot</t>
  </si>
  <si>
    <t>S - Přesuny sutí</t>
  </si>
  <si>
    <t>Úprava povrchů vnitřní</t>
  </si>
  <si>
    <t>612403386R00</t>
  </si>
  <si>
    <t>Hrubá výplň rýh ve stěnách do 10x10cm maltou z SMS</t>
  </si>
  <si>
    <t>612421431RT2</t>
  </si>
  <si>
    <t>Oprava vápen.omítek stěn do 50 % pl. - štukových</t>
  </si>
  <si>
    <t>P</t>
  </si>
  <si>
    <t>Poznámka k položce:_x000D_
s použitím suché maltové směsi</t>
  </si>
  <si>
    <t>721</t>
  </si>
  <si>
    <t>Vnitřní kanalizace</t>
  </si>
  <si>
    <t>721140917R00</t>
  </si>
  <si>
    <t>Oprava-propoj.dosavadního potrubí litinového do DN150</t>
  </si>
  <si>
    <t>Poznámka k položce:_x000D_
oprava připojení se snížením odbočky k úrovni podlahy</t>
  </si>
  <si>
    <t>721170963R00</t>
  </si>
  <si>
    <t>Oprava - propojení dosavadního potrubí PVC D 75</t>
  </si>
  <si>
    <t>721171803R00</t>
  </si>
  <si>
    <t>Demontáž potrubí z PVC do D 75 mm</t>
  </si>
  <si>
    <t>721176103R00</t>
  </si>
  <si>
    <t>Potrubí HT připojovací D 50 x 1,8 mm</t>
  </si>
  <si>
    <t>721194105R00</t>
  </si>
  <si>
    <t>Vyvedení odpadních výpustek D 50 x 1,8</t>
  </si>
  <si>
    <t>721290111R00</t>
  </si>
  <si>
    <t>Zkouška těsnosti kanalizace vodou DN 125</t>
  </si>
  <si>
    <t>721290821R00</t>
  </si>
  <si>
    <t>Přesun vybouraných hmot - kanalizace, H do 6 m</t>
  </si>
  <si>
    <t>721.030</t>
  </si>
  <si>
    <t>Potrubí SML přechod OTxPVC</t>
  </si>
  <si>
    <t>Poznámka k položce:_x000D_
propojení potrubí ztížená montáž</t>
  </si>
  <si>
    <t>722</t>
  </si>
  <si>
    <t>Vnitřní vodovod</t>
  </si>
  <si>
    <t>722131933R00</t>
  </si>
  <si>
    <t>Oprava-propojení dosavadního potrubí do DN 25</t>
  </si>
  <si>
    <t>722170801R00</t>
  </si>
  <si>
    <t>Demontáž rozvodů vody z plastů do D 32</t>
  </si>
  <si>
    <t>722172331R00</t>
  </si>
  <si>
    <t>Potrubí z PPR, teplá, D 20x3,4 mm, vč. zed. výpom.</t>
  </si>
  <si>
    <t>722172332R00</t>
  </si>
  <si>
    <t>Potrubí z PPR, teplá, D 25x4,2 mm, vč. zed. výpom.</t>
  </si>
  <si>
    <t>722172333R00</t>
  </si>
  <si>
    <t>Potrubí z PPR, teplá, D 32x5,4 mm, vč. zed. výpom.</t>
  </si>
  <si>
    <t>722174912R00</t>
  </si>
  <si>
    <t>Sestavení plastového rozvodu vody D 20 mm</t>
  </si>
  <si>
    <t>722181211RT7</t>
  </si>
  <si>
    <t>Izolace návleková MIRELON PRO tl. stěny 6 mm</t>
  </si>
  <si>
    <t>Poznámka k položce:_x000D_
vnitřní průměr 22 mm</t>
  </si>
  <si>
    <t>722181214RT8</t>
  </si>
  <si>
    <t>Izolace návleková MIRELON PRO tl. stěny 20 mm</t>
  </si>
  <si>
    <t>Poznámka k položce:_x000D_
vnitřní průměr 25 mm</t>
  </si>
  <si>
    <t>722181214RU1</t>
  </si>
  <si>
    <t>Poznámka k položce:_x000D_
vnitřní průměr 32 mm</t>
  </si>
  <si>
    <t>722190221R00</t>
  </si>
  <si>
    <t>Přípojky vodovodní pro pevné připojení DN 15</t>
  </si>
  <si>
    <t>soubor</t>
  </si>
  <si>
    <t>722190401R00</t>
  </si>
  <si>
    <t>Vyvedení a upevnění výpustek DN 15</t>
  </si>
  <si>
    <t>722190901R00</t>
  </si>
  <si>
    <t>Uzavření/otevření vodovodního potrubí při opravě</t>
  </si>
  <si>
    <t>722191112R00</t>
  </si>
  <si>
    <t>Hadice flexibilní k baterii,DN 15 x M10,délka 0,5m</t>
  </si>
  <si>
    <t>722202213R00</t>
  </si>
  <si>
    <t>Nástěnka MZD PP-R INSTAPLAST D 20xR1/2</t>
  </si>
  <si>
    <t>722221123R00</t>
  </si>
  <si>
    <t>Kohout vod.kul.na hadici DN20 x DN25</t>
  </si>
  <si>
    <t>722235111R00</t>
  </si>
  <si>
    <t>Kohout vod.kul.,vnitř.-vnitř.z.IVAR PERFECTA DN 15</t>
  </si>
  <si>
    <t>722280106R00</t>
  </si>
  <si>
    <t>Tlaková zkouška vodovodního potrubí DN 32</t>
  </si>
  <si>
    <t>722290234R00</t>
  </si>
  <si>
    <t>Proplach a dezinfekce vodovod.potrubí DN 80</t>
  </si>
  <si>
    <t>722290823R00</t>
  </si>
  <si>
    <t>Přesun vybouraných hmot - vodovody, H 12 - 24 m</t>
  </si>
  <si>
    <t>722.027</t>
  </si>
  <si>
    <t>podpůrný žlab pro potrubí PPR 20 - 50</t>
  </si>
  <si>
    <t>725</t>
  </si>
  <si>
    <t>Zařizovací předměty</t>
  </si>
  <si>
    <t>725.049</t>
  </si>
  <si>
    <t>výleky nerez kombi SLVN 02</t>
  </si>
  <si>
    <t>725.052</t>
  </si>
  <si>
    <t>naviják na hadici nástěnný pevný, včetně hadice 10 m 1/2"</t>
  </si>
  <si>
    <t>725210821R00</t>
  </si>
  <si>
    <t>Demontáž umyvadel bez výtokových armatur</t>
  </si>
  <si>
    <t>725814107R00</t>
  </si>
  <si>
    <t>Ventil rohový s filtrem IVAR.ART.224 DN 15 x DN 10</t>
  </si>
  <si>
    <t>725017122R00</t>
  </si>
  <si>
    <t>Umyvadlo na šrouby 55 x 42 cm, bílé</t>
  </si>
  <si>
    <t>725823111R00</t>
  </si>
  <si>
    <t>Baterie umyvadlová stoján. ruční, bez otvír.odpadu</t>
  </si>
  <si>
    <t>725860107R00</t>
  </si>
  <si>
    <t>Uzávěrka zápachová umyvadlová, D 40</t>
  </si>
  <si>
    <t>725860261R00</t>
  </si>
  <si>
    <t>Výpusť umyvadlová , stále otevřená</t>
  </si>
  <si>
    <t>733</t>
  </si>
  <si>
    <t>Rozvod potrubí</t>
  </si>
  <si>
    <t>733110806R00</t>
  </si>
  <si>
    <t>Demontáž potrubí ocelového závitového do DN 15-32</t>
  </si>
  <si>
    <t>Poznámka k položce:_x000D_
oprava při výměně PV a PŠ registrů</t>
  </si>
  <si>
    <t>733111104R00</t>
  </si>
  <si>
    <t>Potrubí závitové bezešvé běžné nízkotlaké DN 20</t>
  </si>
  <si>
    <t>733113114R00</t>
  </si>
  <si>
    <t>Příplatek za zhotovení přípojky DN 20</t>
  </si>
  <si>
    <t>733190106R00</t>
  </si>
  <si>
    <t>Tlaková zkouška potrubí  DN 32</t>
  </si>
  <si>
    <t>Tlaková zkouška potrubí DN 32</t>
  </si>
  <si>
    <t>733191928R00</t>
  </si>
  <si>
    <t>Navaření potrubí při opravě</t>
  </si>
  <si>
    <t>733111103R00</t>
  </si>
  <si>
    <t>Potrubí závitové bezešvé běžné nízkotlaké DN 15</t>
  </si>
  <si>
    <t>734</t>
  </si>
  <si>
    <t>Armatury</t>
  </si>
  <si>
    <t>734223123RT2</t>
  </si>
  <si>
    <t>Ventil termostatický, přímý, DN 20</t>
  </si>
  <si>
    <t>Poznámka k položce:_x000D_
s termostatickou hlavicí</t>
  </si>
  <si>
    <t>734263133R00</t>
  </si>
  <si>
    <t>Šroubení regulační, přímé, DN 20</t>
  </si>
  <si>
    <t>735</t>
  </si>
  <si>
    <t>Otopná tělesa</t>
  </si>
  <si>
    <t>735221829R00</t>
  </si>
  <si>
    <t>Demontáž registr.z hl.trubek</t>
  </si>
  <si>
    <t>735221849R00</t>
  </si>
  <si>
    <t>zpětná mmontáž registr.z hl.trubek</t>
  </si>
  <si>
    <t>735223645R00</t>
  </si>
  <si>
    <t>Registr z hl.trubek rámový, 5000 mm</t>
  </si>
  <si>
    <t>Poznámka k položce:_x000D_
oprava zkrácením</t>
  </si>
  <si>
    <t>735228160R00</t>
  </si>
  <si>
    <t>Tlakové zkoušky registrů vodou, pramenů</t>
  </si>
  <si>
    <t>735157264R00</t>
  </si>
  <si>
    <t>Otopná těl.panel.Radik Ventil Kompakt 11  600/ 800</t>
  </si>
  <si>
    <t>Otopná těl.panel.Radik Ventil Kompakt 11 600/ 800</t>
  </si>
  <si>
    <t>783</t>
  </si>
  <si>
    <t>Nátěry</t>
  </si>
  <si>
    <t>783425350R00</t>
  </si>
  <si>
    <t>Nátěr syntet. potrubí do DN 100 mm Z +2x +1x email</t>
  </si>
  <si>
    <t>104</t>
  </si>
  <si>
    <t>Hodinové zúčtovací sazby (HZS)</t>
  </si>
  <si>
    <t>53</t>
  </si>
  <si>
    <t>904      R02</t>
  </si>
  <si>
    <t>Hzs-zkousky v ramci montaz.praci</t>
  </si>
  <si>
    <t>h</t>
  </si>
  <si>
    <t>106</t>
  </si>
  <si>
    <t>Poznámka k položce:_x000D_
Topná zkouška zaregulování těles po opravě</t>
  </si>
  <si>
    <t>Lešení a stavební výtahy</t>
  </si>
  <si>
    <t>941955002R00</t>
  </si>
  <si>
    <t>Lešení lehké pomocné, výška podlahy do 1,9 m</t>
  </si>
  <si>
    <t>95</t>
  </si>
  <si>
    <t>Různé dokončovací konstrukce a práce na pozemních stavbách</t>
  </si>
  <si>
    <t>953941711R00</t>
  </si>
  <si>
    <t>Osazení držáků nebo objímek ve zdivu cihelném</t>
  </si>
  <si>
    <t>97</t>
  </si>
  <si>
    <t>Prorážení otvorů a ostatní bourací práce</t>
  </si>
  <si>
    <t>970036060R00</t>
  </si>
  <si>
    <t>jádr. vrt. zdiva cihelného do D 60 mm</t>
  </si>
  <si>
    <t>112</t>
  </si>
  <si>
    <t>57</t>
  </si>
  <si>
    <t>974031153R00</t>
  </si>
  <si>
    <t>Vysekání rýh ve zdi cihelné 10 x 10 cm</t>
  </si>
  <si>
    <t>114</t>
  </si>
  <si>
    <t>H99</t>
  </si>
  <si>
    <t>Ostatní přesuny hmot</t>
  </si>
  <si>
    <t>999281105R00</t>
  </si>
  <si>
    <t>Přesun hmot pro opravy a údržbu do výšky 6 m</t>
  </si>
  <si>
    <t>S</t>
  </si>
  <si>
    <t>Přesuny sutí</t>
  </si>
  <si>
    <t>59</t>
  </si>
  <si>
    <t>979081111RT2</t>
  </si>
  <si>
    <t>Odvoz suti a vybour. hmot na skládku do 1 km</t>
  </si>
  <si>
    <t>118</t>
  </si>
  <si>
    <t>Poznámka k položce:_x000D_
kontejnerem 4 t</t>
  </si>
  <si>
    <t>2-4 - VZT - velká kovárna</t>
  </si>
  <si>
    <t>D1 - VZDUCHOTECHNIKA</t>
  </si>
  <si>
    <t>VZDUCHOTECHNIKA</t>
  </si>
  <si>
    <t>1.01a</t>
  </si>
  <si>
    <t xml:space="preserve">Přívodní VZT jednotka Množství vzduchu: přívod: 5850 m3/h Externí tlaková ztráta: 100 Pa Rozměry: (d x š x v) 1100x1465x785 mm hmotnost 180 kg  Akustické parametry: Přívodní vzduch: 82dB(A) Sání venkovního vzduchu: 77dB(A) Do okolí: 58dB(A)  VZT jednotka </t>
  </si>
  <si>
    <t>Přívodní VZT jednotka Množství vzduchu: přívod: 5850 m3/h Externí tlaková ztráta: 100 Pa Rozměry: (d x š x v) 1100x1465x785 mm hmotnost 180 kg Akustické parametry: Přívodní vzduch: 82dB(A) Sání venkovního vzduchu: 77dB(A) Do okolí: 58dB(A) VZT jednotka obsahuje: Přívodní část: fitr ISO ePM2,5 70%, ventilátor; elektrický ohřívač; regulační klapka pozn. - Elektrický ohřívač pro ohřev vzduchu; tepelný výkon 45kW - Součástí jednotky jsou všechna čidla teploty, servopohon, pružné spojky - dodávka jednotky včetně regulace, komunikace s MaR přes kartu ModBus - Cena zahrnuje zprovoznění s garancí - Včetně ocelového nosného rámu</t>
  </si>
  <si>
    <t>1.01b</t>
  </si>
  <si>
    <t>Odvodní nástřešní ventilátor Množství vzduchu: přívod: 2250 m3/h; 1500 m3/h Externí tlaková ztráta: 25 Pa  Odolný proti teplotám do 500 °C při nepřetržitém používání (do 700 °C max 3 minuty)  pozn. - Součástí dodávky je tlakové i teplotní čidlo</t>
  </si>
  <si>
    <t>Odvodní nástřešní ventilátor Množství vzduchu: přívod: 2250 m3/h; 1500 m3/h Externí tlaková ztráta: 25 Pa Odolný proti teplotám do 500 °C při nepřetržitém používání (do 700 °C max 3 minuty) pozn. - Součástí dodávky je tlakové i teplotní čidlo</t>
  </si>
  <si>
    <t>1.01c</t>
  </si>
  <si>
    <t>Odvodní nástřešní ventilátor Množství vzduchu: přívod: 600 m3/h Externí tlaková ztráta: 100 Pa  Odolný proti teplotám do 200 °C při nepřetržitém používání  pozn. - Včetně zpětné klapky</t>
  </si>
  <si>
    <t>Odvodní nástřešní ventilátor Množství vzduchu: přívod: 600 m3/h Externí tlaková ztráta: 100 Pa Odolný proti teplotám do 200 °C při nepřetržitém používání pozn. - Včetně zpětné klapky</t>
  </si>
  <si>
    <t>1.01d</t>
  </si>
  <si>
    <t>Odvodní nástřešní ventilátor Množství vzduchu: přívod: 1500 m3/h Externí tlaková ztráta: 100 Pa  Odolný proti teplotám do 200 °C při nepřetržitém používání  pozn. - Včetně zpětné klapky</t>
  </si>
  <si>
    <t>Odvodní nástřešní ventilátor Množství vzduchu: přívod: 1500 m3/h Externí tlaková ztráta: 100 Pa Odolný proti teplotám do 200 °C při nepřetržitém používání pozn. - Včetně zpětné klapky</t>
  </si>
  <si>
    <t>1.07a</t>
  </si>
  <si>
    <t>Přívodní mřížka do hranatého potrubí SYSTEMAIR NOVA-A -2-1-525x325 - R1</t>
  </si>
  <si>
    <t>Poznámka k položce:_x000D_
Barva  dle architekta</t>
  </si>
  <si>
    <t>1.07b</t>
  </si>
  <si>
    <t>Odvodní ocelový zákryt s olejovým filtrem - 1000x1000</t>
  </si>
  <si>
    <t>Poznámka k položce:_x000D_
Barva  dle architekta Skutečný rozměr koordinovat s technoligií bucharů</t>
  </si>
  <si>
    <t>1.07c</t>
  </si>
  <si>
    <t>Pohyblové odsávací rameno s dosahem 3 m 1500 m3/h</t>
  </si>
  <si>
    <t>1.08a</t>
  </si>
  <si>
    <t>Sací protidešťová žaluzie; rozměr 1000x630, vč. ochranné sítě</t>
  </si>
  <si>
    <t>Poznámka k položce:_x000D_
Barva dle architekta</t>
  </si>
  <si>
    <t>1.10a</t>
  </si>
  <si>
    <t>Kulisový tlumič hluku vč. opláštění - sání vzduchu rozměry(š/v/d):600/600/500mm</t>
  </si>
  <si>
    <t>Poznámka k položce:_x000D_
kulisa/mezera:200/100mm ∆p = 18Pa při V=2620m3/h; útlum dle technického listu</t>
  </si>
  <si>
    <t>1.10b</t>
  </si>
  <si>
    <t>Kulisový tlumič hluku vč. opláštění - přívod vzduchu rozměry(š/v/d):600/600/500mm</t>
  </si>
  <si>
    <t>1.16a</t>
  </si>
  <si>
    <t>Falcované potrubí vyrobené z pozinkovaného plechu (spiro) ø180</t>
  </si>
  <si>
    <t>bm</t>
  </si>
  <si>
    <t>1.16b</t>
  </si>
  <si>
    <t>Falcované potrubí vyrobené z pozinkovaného plechu (spiro) ø200</t>
  </si>
  <si>
    <t>1.16c</t>
  </si>
  <si>
    <t>Falcované potrubí vyrobené z pozinkovaného plechu (spiro) ø225</t>
  </si>
  <si>
    <t>1.16d</t>
  </si>
  <si>
    <t>Falcované potrubí vyrobené z pozinkovaného plechu (spiro) ø250</t>
  </si>
  <si>
    <t>1.16e</t>
  </si>
  <si>
    <t>Falcované potrubí vyrobené z pozinkovaného plechu (spiro) ø355</t>
  </si>
  <si>
    <t>1.17a</t>
  </si>
  <si>
    <t>Čtyřhranné vzduchotechnické potrubí - skupiny I.;  ocelový pozinkovaný plech tl. 0,8 - 1,2mm;</t>
  </si>
  <si>
    <t>Čtyřhranné vzduchotechnické potrubí - skupiny I.; ocelový pozinkovaný plech tl. 0,8 - 1,2mm;</t>
  </si>
  <si>
    <t>Poznámka k položce:_x000D_
Provedení min. v třídě těsnosti B  (dle EN 1507), včetně všech kotvících prvků</t>
  </si>
  <si>
    <t>1.19a</t>
  </si>
  <si>
    <t>Tepelná izolace z minerální vlny s Al polepem, λ=0,043 při 50°C, Tl 40mm,</t>
  </si>
  <si>
    <t>1.19b</t>
  </si>
  <si>
    <t>Tepelná izolace z minerální vlny s Al polepem, λ=0,043 při 50°C, Tl 100mm,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</si>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</sst>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A23" sqref="A23:XFD2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66" t="s">
        <v>14</v>
      </c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67"/>
      <c r="AG5" s="367"/>
      <c r="AH5" s="367"/>
      <c r="AI5" s="367"/>
      <c r="AJ5" s="367"/>
      <c r="AK5" s="367"/>
      <c r="AL5" s="367"/>
      <c r="AM5" s="367"/>
      <c r="AN5" s="367"/>
      <c r="AO5" s="367"/>
      <c r="AP5" s="24"/>
      <c r="AQ5" s="24"/>
      <c r="AR5" s="22"/>
      <c r="BE5" s="34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68" t="s">
        <v>17</v>
      </c>
      <c r="L6" s="367"/>
      <c r="M6" s="367"/>
      <c r="N6" s="367"/>
      <c r="O6" s="367"/>
      <c r="P6" s="367"/>
      <c r="Q6" s="367"/>
      <c r="R6" s="367"/>
      <c r="S6" s="367"/>
      <c r="T6" s="367"/>
      <c r="U6" s="367"/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  <c r="AJ6" s="367"/>
      <c r="AK6" s="367"/>
      <c r="AL6" s="367"/>
      <c r="AM6" s="367"/>
      <c r="AN6" s="367"/>
      <c r="AO6" s="367"/>
      <c r="AP6" s="24"/>
      <c r="AQ6" s="24"/>
      <c r="AR6" s="22"/>
      <c r="BE6" s="34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46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4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46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4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4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6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46"/>
      <c r="BS13" s="19" t="s">
        <v>6</v>
      </c>
    </row>
    <row r="14" spans="1:74" ht="12.75">
      <c r="B14" s="23"/>
      <c r="C14" s="24"/>
      <c r="D14" s="24"/>
      <c r="E14" s="369" t="s">
        <v>29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4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6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4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46"/>
      <c r="BS17" s="19" t="s">
        <v>32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6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4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46"/>
      <c r="BS20" s="19" t="s">
        <v>32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6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6"/>
    </row>
    <row r="23" spans="1:71" s="1" customFormat="1" ht="57.75" customHeight="1">
      <c r="B23" s="23"/>
      <c r="C23" s="24"/>
      <c r="D23" s="24"/>
      <c r="E23" s="371" t="s">
        <v>35</v>
      </c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1"/>
      <c r="AK23" s="371"/>
      <c r="AL23" s="371"/>
      <c r="AM23" s="371"/>
      <c r="AN23" s="371"/>
      <c r="AO23" s="24"/>
      <c r="AP23" s="24"/>
      <c r="AQ23" s="24"/>
      <c r="AR23" s="22"/>
      <c r="BE23" s="34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46"/>
    </row>
    <row r="26" spans="1:71" s="2" customFormat="1" ht="25.9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8">
        <f>ROUND(AG54,2)</f>
        <v>0</v>
      </c>
      <c r="AL26" s="349"/>
      <c r="AM26" s="349"/>
      <c r="AN26" s="349"/>
      <c r="AO26" s="349"/>
      <c r="AP26" s="38"/>
      <c r="AQ26" s="38"/>
      <c r="AR26" s="41"/>
      <c r="BE26" s="34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4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2" t="s">
        <v>37</v>
      </c>
      <c r="M28" s="372"/>
      <c r="N28" s="372"/>
      <c r="O28" s="372"/>
      <c r="P28" s="372"/>
      <c r="Q28" s="38"/>
      <c r="R28" s="38"/>
      <c r="S28" s="38"/>
      <c r="T28" s="38"/>
      <c r="U28" s="38"/>
      <c r="V28" s="38"/>
      <c r="W28" s="372" t="s">
        <v>38</v>
      </c>
      <c r="X28" s="372"/>
      <c r="Y28" s="372"/>
      <c r="Z28" s="372"/>
      <c r="AA28" s="372"/>
      <c r="AB28" s="372"/>
      <c r="AC28" s="372"/>
      <c r="AD28" s="372"/>
      <c r="AE28" s="372"/>
      <c r="AF28" s="38"/>
      <c r="AG28" s="38"/>
      <c r="AH28" s="38"/>
      <c r="AI28" s="38"/>
      <c r="AJ28" s="38"/>
      <c r="AK28" s="372" t="s">
        <v>39</v>
      </c>
      <c r="AL28" s="372"/>
      <c r="AM28" s="372"/>
      <c r="AN28" s="372"/>
      <c r="AO28" s="372"/>
      <c r="AP28" s="38"/>
      <c r="AQ28" s="38"/>
      <c r="AR28" s="41"/>
      <c r="BE28" s="346"/>
    </row>
    <row r="29" spans="1:71" s="3" customFormat="1" ht="14.45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73">
        <v>0.21</v>
      </c>
      <c r="M29" s="344"/>
      <c r="N29" s="344"/>
      <c r="O29" s="344"/>
      <c r="P29" s="344"/>
      <c r="Q29" s="43"/>
      <c r="R29" s="43"/>
      <c r="S29" s="43"/>
      <c r="T29" s="43"/>
      <c r="U29" s="43"/>
      <c r="V29" s="43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3"/>
      <c r="AG29" s="43"/>
      <c r="AH29" s="43"/>
      <c r="AI29" s="43"/>
      <c r="AJ29" s="43"/>
      <c r="AK29" s="343">
        <f>ROUND(AV54, 2)</f>
        <v>0</v>
      </c>
      <c r="AL29" s="344"/>
      <c r="AM29" s="344"/>
      <c r="AN29" s="344"/>
      <c r="AO29" s="344"/>
      <c r="AP29" s="43"/>
      <c r="AQ29" s="43"/>
      <c r="AR29" s="44"/>
      <c r="BE29" s="347"/>
    </row>
    <row r="30" spans="1:71" s="3" customFormat="1" ht="14.45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73">
        <v>0.15</v>
      </c>
      <c r="M30" s="344"/>
      <c r="N30" s="344"/>
      <c r="O30" s="344"/>
      <c r="P30" s="344"/>
      <c r="Q30" s="43"/>
      <c r="R30" s="43"/>
      <c r="S30" s="43"/>
      <c r="T30" s="43"/>
      <c r="U30" s="43"/>
      <c r="V30" s="43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3"/>
      <c r="AG30" s="43"/>
      <c r="AH30" s="43"/>
      <c r="AI30" s="43"/>
      <c r="AJ30" s="43"/>
      <c r="AK30" s="343">
        <f>ROUND(AW54, 2)</f>
        <v>0</v>
      </c>
      <c r="AL30" s="344"/>
      <c r="AM30" s="344"/>
      <c r="AN30" s="344"/>
      <c r="AO30" s="344"/>
      <c r="AP30" s="43"/>
      <c r="AQ30" s="43"/>
      <c r="AR30" s="44"/>
      <c r="BE30" s="347"/>
    </row>
    <row r="31" spans="1:71" s="3" customFormat="1" ht="14.45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73">
        <v>0.21</v>
      </c>
      <c r="M31" s="344"/>
      <c r="N31" s="344"/>
      <c r="O31" s="344"/>
      <c r="P31" s="344"/>
      <c r="Q31" s="43"/>
      <c r="R31" s="43"/>
      <c r="S31" s="43"/>
      <c r="T31" s="43"/>
      <c r="U31" s="43"/>
      <c r="V31" s="43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3"/>
      <c r="AG31" s="43"/>
      <c r="AH31" s="43"/>
      <c r="AI31" s="43"/>
      <c r="AJ31" s="43"/>
      <c r="AK31" s="343">
        <v>0</v>
      </c>
      <c r="AL31" s="344"/>
      <c r="AM31" s="344"/>
      <c r="AN31" s="344"/>
      <c r="AO31" s="344"/>
      <c r="AP31" s="43"/>
      <c r="AQ31" s="43"/>
      <c r="AR31" s="44"/>
      <c r="BE31" s="347"/>
    </row>
    <row r="32" spans="1:71" s="3" customFormat="1" ht="14.45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73">
        <v>0.15</v>
      </c>
      <c r="M32" s="344"/>
      <c r="N32" s="344"/>
      <c r="O32" s="344"/>
      <c r="P32" s="344"/>
      <c r="Q32" s="43"/>
      <c r="R32" s="43"/>
      <c r="S32" s="43"/>
      <c r="T32" s="43"/>
      <c r="U32" s="43"/>
      <c r="V32" s="43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3"/>
      <c r="AG32" s="43"/>
      <c r="AH32" s="43"/>
      <c r="AI32" s="43"/>
      <c r="AJ32" s="43"/>
      <c r="AK32" s="343">
        <v>0</v>
      </c>
      <c r="AL32" s="344"/>
      <c r="AM32" s="344"/>
      <c r="AN32" s="344"/>
      <c r="AO32" s="344"/>
      <c r="AP32" s="43"/>
      <c r="AQ32" s="43"/>
      <c r="AR32" s="44"/>
      <c r="BE32" s="347"/>
    </row>
    <row r="33" spans="1:57" s="3" customFormat="1" ht="14.45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73">
        <v>0</v>
      </c>
      <c r="M33" s="344"/>
      <c r="N33" s="344"/>
      <c r="O33" s="344"/>
      <c r="P33" s="344"/>
      <c r="Q33" s="43"/>
      <c r="R33" s="43"/>
      <c r="S33" s="43"/>
      <c r="T33" s="43"/>
      <c r="U33" s="43"/>
      <c r="V33" s="43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3"/>
      <c r="AG33" s="43"/>
      <c r="AH33" s="43"/>
      <c r="AI33" s="43"/>
      <c r="AJ33" s="43"/>
      <c r="AK33" s="343">
        <v>0</v>
      </c>
      <c r="AL33" s="344"/>
      <c r="AM33" s="344"/>
      <c r="AN33" s="344"/>
      <c r="AO33" s="34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50" t="s">
        <v>48</v>
      </c>
      <c r="Y35" s="351"/>
      <c r="Z35" s="351"/>
      <c r="AA35" s="351"/>
      <c r="AB35" s="351"/>
      <c r="AC35" s="47"/>
      <c r="AD35" s="47"/>
      <c r="AE35" s="47"/>
      <c r="AF35" s="47"/>
      <c r="AG35" s="47"/>
      <c r="AH35" s="47"/>
      <c r="AI35" s="47"/>
      <c r="AJ35" s="47"/>
      <c r="AK35" s="352">
        <f>SUM(AK26:AK33)</f>
        <v>0</v>
      </c>
      <c r="AL35" s="351"/>
      <c r="AM35" s="351"/>
      <c r="AN35" s="351"/>
      <c r="AO35" s="353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180212-2-1v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3" t="str">
        <f>K6</f>
        <v>Stavební úpravy kováren SŠUAŘ</v>
      </c>
      <c r="M45" s="364"/>
      <c r="N45" s="364"/>
      <c r="O45" s="364"/>
      <c r="P45" s="364"/>
      <c r="Q45" s="364"/>
      <c r="R45" s="364"/>
      <c r="S45" s="364"/>
      <c r="T45" s="364"/>
      <c r="U45" s="364"/>
      <c r="V45" s="364"/>
      <c r="W45" s="364"/>
      <c r="X45" s="364"/>
      <c r="Y45" s="364"/>
      <c r="Z45" s="364"/>
      <c r="AA45" s="364"/>
      <c r="AB45" s="364"/>
      <c r="AC45" s="364"/>
      <c r="AD45" s="364"/>
      <c r="AE45" s="364"/>
      <c r="AF45" s="364"/>
      <c r="AG45" s="364"/>
      <c r="AH45" s="364"/>
      <c r="AI45" s="364"/>
      <c r="AJ45" s="364"/>
      <c r="AK45" s="364"/>
      <c r="AL45" s="364"/>
      <c r="AM45" s="364"/>
      <c r="AN45" s="364"/>
      <c r="AO45" s="36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65" t="str">
        <f>IF(AN8= "","",AN8)</f>
        <v>21. 2. 2018</v>
      </c>
      <c r="AN47" s="36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61" t="str">
        <f>IF(E17="","",E17)</f>
        <v>Hlaváček - architekti, s.r.o.</v>
      </c>
      <c r="AN49" s="362"/>
      <c r="AO49" s="362"/>
      <c r="AP49" s="362"/>
      <c r="AQ49" s="38"/>
      <c r="AR49" s="41"/>
      <c r="AS49" s="355" t="s">
        <v>50</v>
      </c>
      <c r="AT49" s="356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61" t="str">
        <f>IF(E20="","",E20)</f>
        <v xml:space="preserve"> </v>
      </c>
      <c r="AN50" s="362"/>
      <c r="AO50" s="362"/>
      <c r="AP50" s="362"/>
      <c r="AQ50" s="38"/>
      <c r="AR50" s="41"/>
      <c r="AS50" s="357"/>
      <c r="AT50" s="358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9"/>
      <c r="AT51" s="360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81" t="s">
        <v>51</v>
      </c>
      <c r="D52" s="375"/>
      <c r="E52" s="375"/>
      <c r="F52" s="375"/>
      <c r="G52" s="375"/>
      <c r="H52" s="68"/>
      <c r="I52" s="374" t="s">
        <v>52</v>
      </c>
      <c r="J52" s="375"/>
      <c r="K52" s="375"/>
      <c r="L52" s="375"/>
      <c r="M52" s="375"/>
      <c r="N52" s="375"/>
      <c r="O52" s="375"/>
      <c r="P52" s="375"/>
      <c r="Q52" s="375"/>
      <c r="R52" s="375"/>
      <c r="S52" s="375"/>
      <c r="T52" s="375"/>
      <c r="U52" s="375"/>
      <c r="V52" s="375"/>
      <c r="W52" s="375"/>
      <c r="X52" s="375"/>
      <c r="Y52" s="375"/>
      <c r="Z52" s="375"/>
      <c r="AA52" s="375"/>
      <c r="AB52" s="375"/>
      <c r="AC52" s="375"/>
      <c r="AD52" s="375"/>
      <c r="AE52" s="375"/>
      <c r="AF52" s="375"/>
      <c r="AG52" s="376" t="s">
        <v>53</v>
      </c>
      <c r="AH52" s="375"/>
      <c r="AI52" s="375"/>
      <c r="AJ52" s="375"/>
      <c r="AK52" s="375"/>
      <c r="AL52" s="375"/>
      <c r="AM52" s="375"/>
      <c r="AN52" s="374" t="s">
        <v>54</v>
      </c>
      <c r="AO52" s="375"/>
      <c r="AP52" s="375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9">
        <f>ROUND(SUM(AG55:AG58),2)</f>
        <v>0</v>
      </c>
      <c r="AH54" s="379"/>
      <c r="AI54" s="379"/>
      <c r="AJ54" s="379"/>
      <c r="AK54" s="379"/>
      <c r="AL54" s="379"/>
      <c r="AM54" s="379"/>
      <c r="AN54" s="380">
        <f>SUM(AG54,AT54)</f>
        <v>0</v>
      </c>
      <c r="AO54" s="380"/>
      <c r="AP54" s="380"/>
      <c r="AQ54" s="80" t="s">
        <v>19</v>
      </c>
      <c r="AR54" s="81"/>
      <c r="AS54" s="82">
        <f>ROUND(SUM(AS55:AS58),2)</f>
        <v>0</v>
      </c>
      <c r="AT54" s="83">
        <f>ROUND(SUM(AV54:AW54),2)</f>
        <v>0</v>
      </c>
      <c r="AU54" s="84">
        <f>ROUND(SUM(AU55:AU58),5)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ROUND(SUM(AZ55:AZ58),2)</f>
        <v>0</v>
      </c>
      <c r="BA54" s="83">
        <f>ROUND(SUM(BA55:BA58),2)</f>
        <v>0</v>
      </c>
      <c r="BB54" s="83">
        <f>ROUND(SUM(BB55:BB58),2)</f>
        <v>0</v>
      </c>
      <c r="BC54" s="83">
        <f>ROUND(SUM(BC55:BC58),2)</f>
        <v>0</v>
      </c>
      <c r="BD54" s="85">
        <f>ROUND(SUM(BD55:BD58),2)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1" s="7" customFormat="1" ht="16.5" customHeight="1">
      <c r="A55" s="88" t="s">
        <v>74</v>
      </c>
      <c r="B55" s="89"/>
      <c r="C55" s="90"/>
      <c r="D55" s="382" t="s">
        <v>75</v>
      </c>
      <c r="E55" s="382"/>
      <c r="F55" s="382"/>
      <c r="G55" s="382"/>
      <c r="H55" s="382"/>
      <c r="I55" s="91"/>
      <c r="J55" s="382" t="s">
        <v>76</v>
      </c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82"/>
      <c r="W55" s="382"/>
      <c r="X55" s="382"/>
      <c r="Y55" s="382"/>
      <c r="Z55" s="382"/>
      <c r="AA55" s="382"/>
      <c r="AB55" s="382"/>
      <c r="AC55" s="382"/>
      <c r="AD55" s="382"/>
      <c r="AE55" s="382"/>
      <c r="AF55" s="382"/>
      <c r="AG55" s="377">
        <f>'2-1 - Stavební úpravy - v...'!J30</f>
        <v>0</v>
      </c>
      <c r="AH55" s="378"/>
      <c r="AI55" s="378"/>
      <c r="AJ55" s="378"/>
      <c r="AK55" s="378"/>
      <c r="AL55" s="378"/>
      <c r="AM55" s="378"/>
      <c r="AN55" s="377">
        <f>SUM(AG55,AT55)</f>
        <v>0</v>
      </c>
      <c r="AO55" s="378"/>
      <c r="AP55" s="378"/>
      <c r="AQ55" s="92" t="s">
        <v>77</v>
      </c>
      <c r="AR55" s="93"/>
      <c r="AS55" s="94">
        <v>0</v>
      </c>
      <c r="AT55" s="95">
        <f>ROUND(SUM(AV55:AW55),2)</f>
        <v>0</v>
      </c>
      <c r="AU55" s="96">
        <f>'2-1 - Stavební úpravy - v...'!P103</f>
        <v>0</v>
      </c>
      <c r="AV55" s="95">
        <f>'2-1 - Stavební úpravy - v...'!J33</f>
        <v>0</v>
      </c>
      <c r="AW55" s="95">
        <f>'2-1 - Stavební úpravy - v...'!J34</f>
        <v>0</v>
      </c>
      <c r="AX55" s="95">
        <f>'2-1 - Stavební úpravy - v...'!J35</f>
        <v>0</v>
      </c>
      <c r="AY55" s="95">
        <f>'2-1 - Stavební úpravy - v...'!J36</f>
        <v>0</v>
      </c>
      <c r="AZ55" s="95">
        <f>'2-1 - Stavební úpravy - v...'!F33</f>
        <v>0</v>
      </c>
      <c r="BA55" s="95">
        <f>'2-1 - Stavební úpravy - v...'!F34</f>
        <v>0</v>
      </c>
      <c r="BB55" s="95">
        <f>'2-1 - Stavební úpravy - v...'!F35</f>
        <v>0</v>
      </c>
      <c r="BC55" s="95">
        <f>'2-1 - Stavební úpravy - v...'!F36</f>
        <v>0</v>
      </c>
      <c r="BD55" s="97">
        <f>'2-1 - Stavební úpravy - v...'!F37</f>
        <v>0</v>
      </c>
      <c r="BT55" s="98" t="s">
        <v>78</v>
      </c>
      <c r="BV55" s="98" t="s">
        <v>72</v>
      </c>
      <c r="BW55" s="98" t="s">
        <v>79</v>
      </c>
      <c r="BX55" s="98" t="s">
        <v>5</v>
      </c>
      <c r="CL55" s="98" t="s">
        <v>19</v>
      </c>
      <c r="CM55" s="98" t="s">
        <v>80</v>
      </c>
    </row>
    <row r="56" spans="1:91" s="7" customFormat="1" ht="16.5" customHeight="1">
      <c r="A56" s="88" t="s">
        <v>74</v>
      </c>
      <c r="B56" s="89"/>
      <c r="C56" s="90"/>
      <c r="D56" s="382" t="s">
        <v>81</v>
      </c>
      <c r="E56" s="382"/>
      <c r="F56" s="382"/>
      <c r="G56" s="382"/>
      <c r="H56" s="382"/>
      <c r="I56" s="91"/>
      <c r="J56" s="382" t="s">
        <v>82</v>
      </c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82"/>
      <c r="W56" s="382"/>
      <c r="X56" s="382"/>
      <c r="Y56" s="382"/>
      <c r="Z56" s="382"/>
      <c r="AA56" s="382"/>
      <c r="AB56" s="382"/>
      <c r="AC56" s="382"/>
      <c r="AD56" s="382"/>
      <c r="AE56" s="382"/>
      <c r="AF56" s="382"/>
      <c r="AG56" s="377">
        <f>'2-2 - Elektro - velká kov...'!J30</f>
        <v>0</v>
      </c>
      <c r="AH56" s="378"/>
      <c r="AI56" s="378"/>
      <c r="AJ56" s="378"/>
      <c r="AK56" s="378"/>
      <c r="AL56" s="378"/>
      <c r="AM56" s="378"/>
      <c r="AN56" s="377">
        <f>SUM(AG56,AT56)</f>
        <v>0</v>
      </c>
      <c r="AO56" s="378"/>
      <c r="AP56" s="378"/>
      <c r="AQ56" s="92" t="s">
        <v>77</v>
      </c>
      <c r="AR56" s="93"/>
      <c r="AS56" s="94">
        <v>0</v>
      </c>
      <c r="AT56" s="95">
        <f>ROUND(SUM(AV56:AW56),2)</f>
        <v>0</v>
      </c>
      <c r="AU56" s="96">
        <f>'2-2 - Elektro - velká kov...'!P86</f>
        <v>0</v>
      </c>
      <c r="AV56" s="95">
        <f>'2-2 - Elektro - velká kov...'!J33</f>
        <v>0</v>
      </c>
      <c r="AW56" s="95">
        <f>'2-2 - Elektro - velká kov...'!J34</f>
        <v>0</v>
      </c>
      <c r="AX56" s="95">
        <f>'2-2 - Elektro - velká kov...'!J35</f>
        <v>0</v>
      </c>
      <c r="AY56" s="95">
        <f>'2-2 - Elektro - velká kov...'!J36</f>
        <v>0</v>
      </c>
      <c r="AZ56" s="95">
        <f>'2-2 - Elektro - velká kov...'!F33</f>
        <v>0</v>
      </c>
      <c r="BA56" s="95">
        <f>'2-2 - Elektro - velká kov...'!F34</f>
        <v>0</v>
      </c>
      <c r="BB56" s="95">
        <f>'2-2 - Elektro - velká kov...'!F35</f>
        <v>0</v>
      </c>
      <c r="BC56" s="95">
        <f>'2-2 - Elektro - velká kov...'!F36</f>
        <v>0</v>
      </c>
      <c r="BD56" s="97">
        <f>'2-2 - Elektro - velká kov...'!F37</f>
        <v>0</v>
      </c>
      <c r="BT56" s="98" t="s">
        <v>78</v>
      </c>
      <c r="BV56" s="98" t="s">
        <v>72</v>
      </c>
      <c r="BW56" s="98" t="s">
        <v>83</v>
      </c>
      <c r="BX56" s="98" t="s">
        <v>5</v>
      </c>
      <c r="CL56" s="98" t="s">
        <v>19</v>
      </c>
      <c r="CM56" s="98" t="s">
        <v>80</v>
      </c>
    </row>
    <row r="57" spans="1:91" s="7" customFormat="1" ht="16.5" customHeight="1">
      <c r="A57" s="88" t="s">
        <v>74</v>
      </c>
      <c r="B57" s="89"/>
      <c r="C57" s="90"/>
      <c r="D57" s="382" t="s">
        <v>84</v>
      </c>
      <c r="E57" s="382"/>
      <c r="F57" s="382"/>
      <c r="G57" s="382"/>
      <c r="H57" s="382"/>
      <c r="I57" s="91"/>
      <c r="J57" s="382" t="s">
        <v>85</v>
      </c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82"/>
      <c r="W57" s="382"/>
      <c r="X57" s="382"/>
      <c r="Y57" s="382"/>
      <c r="Z57" s="382"/>
      <c r="AA57" s="382"/>
      <c r="AB57" s="382"/>
      <c r="AC57" s="382"/>
      <c r="AD57" s="382"/>
      <c r="AE57" s="382"/>
      <c r="AF57" s="382"/>
      <c r="AG57" s="377">
        <f>'2-3 - ZTI+ÚT - velká kovárna'!J30</f>
        <v>0</v>
      </c>
      <c r="AH57" s="378"/>
      <c r="AI57" s="378"/>
      <c r="AJ57" s="378"/>
      <c r="AK57" s="378"/>
      <c r="AL57" s="378"/>
      <c r="AM57" s="378"/>
      <c r="AN57" s="377">
        <f>SUM(AG57,AT57)</f>
        <v>0</v>
      </c>
      <c r="AO57" s="378"/>
      <c r="AP57" s="378"/>
      <c r="AQ57" s="92" t="s">
        <v>77</v>
      </c>
      <c r="AR57" s="93"/>
      <c r="AS57" s="94">
        <v>0</v>
      </c>
      <c r="AT57" s="95">
        <f>ROUND(SUM(AV57:AW57),2)</f>
        <v>0</v>
      </c>
      <c r="AU57" s="96">
        <f>'2-3 - ZTI+ÚT - velká kovárna'!P93</f>
        <v>0</v>
      </c>
      <c r="AV57" s="95">
        <f>'2-3 - ZTI+ÚT - velká kovárna'!J33</f>
        <v>0</v>
      </c>
      <c r="AW57" s="95">
        <f>'2-3 - ZTI+ÚT - velká kovárna'!J34</f>
        <v>0</v>
      </c>
      <c r="AX57" s="95">
        <f>'2-3 - ZTI+ÚT - velká kovárna'!J35</f>
        <v>0</v>
      </c>
      <c r="AY57" s="95">
        <f>'2-3 - ZTI+ÚT - velká kovárna'!J36</f>
        <v>0</v>
      </c>
      <c r="AZ57" s="95">
        <f>'2-3 - ZTI+ÚT - velká kovárna'!F33</f>
        <v>0</v>
      </c>
      <c r="BA57" s="95">
        <f>'2-3 - ZTI+ÚT - velká kovárna'!F34</f>
        <v>0</v>
      </c>
      <c r="BB57" s="95">
        <f>'2-3 - ZTI+ÚT - velká kovárna'!F35</f>
        <v>0</v>
      </c>
      <c r="BC57" s="95">
        <f>'2-3 - ZTI+ÚT - velká kovárna'!F36</f>
        <v>0</v>
      </c>
      <c r="BD57" s="97">
        <f>'2-3 - ZTI+ÚT - velká kovárna'!F37</f>
        <v>0</v>
      </c>
      <c r="BT57" s="98" t="s">
        <v>78</v>
      </c>
      <c r="BV57" s="98" t="s">
        <v>72</v>
      </c>
      <c r="BW57" s="98" t="s">
        <v>86</v>
      </c>
      <c r="BX57" s="98" t="s">
        <v>5</v>
      </c>
      <c r="CL57" s="98" t="s">
        <v>19</v>
      </c>
      <c r="CM57" s="98" t="s">
        <v>80</v>
      </c>
    </row>
    <row r="58" spans="1:91" s="7" customFormat="1" ht="16.5" customHeight="1">
      <c r="A58" s="88" t="s">
        <v>74</v>
      </c>
      <c r="B58" s="89"/>
      <c r="C58" s="90"/>
      <c r="D58" s="382" t="s">
        <v>87</v>
      </c>
      <c r="E58" s="382"/>
      <c r="F58" s="382"/>
      <c r="G58" s="382"/>
      <c r="H58" s="382"/>
      <c r="I58" s="91"/>
      <c r="J58" s="382" t="s">
        <v>88</v>
      </c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  <c r="AD58" s="382"/>
      <c r="AE58" s="382"/>
      <c r="AF58" s="382"/>
      <c r="AG58" s="377">
        <f>'2-4 - VZT - velká kovárna'!J30</f>
        <v>0</v>
      </c>
      <c r="AH58" s="378"/>
      <c r="AI58" s="378"/>
      <c r="AJ58" s="378"/>
      <c r="AK58" s="378"/>
      <c r="AL58" s="378"/>
      <c r="AM58" s="378"/>
      <c r="AN58" s="377">
        <f>SUM(AG58,AT58)</f>
        <v>0</v>
      </c>
      <c r="AO58" s="378"/>
      <c r="AP58" s="378"/>
      <c r="AQ58" s="92" t="s">
        <v>77</v>
      </c>
      <c r="AR58" s="93"/>
      <c r="AS58" s="99">
        <v>0</v>
      </c>
      <c r="AT58" s="100">
        <f>ROUND(SUM(AV58:AW58),2)</f>
        <v>0</v>
      </c>
      <c r="AU58" s="101">
        <f>'2-4 - VZT - velká kovárna'!P80</f>
        <v>0</v>
      </c>
      <c r="AV58" s="100">
        <f>'2-4 - VZT - velká kovárna'!J33</f>
        <v>0</v>
      </c>
      <c r="AW58" s="100">
        <f>'2-4 - VZT - velká kovárna'!J34</f>
        <v>0</v>
      </c>
      <c r="AX58" s="100">
        <f>'2-4 - VZT - velká kovárna'!J35</f>
        <v>0</v>
      </c>
      <c r="AY58" s="100">
        <f>'2-4 - VZT - velká kovárna'!J36</f>
        <v>0</v>
      </c>
      <c r="AZ58" s="100">
        <f>'2-4 - VZT - velká kovárna'!F33</f>
        <v>0</v>
      </c>
      <c r="BA58" s="100">
        <f>'2-4 - VZT - velká kovárna'!F34</f>
        <v>0</v>
      </c>
      <c r="BB58" s="100">
        <f>'2-4 - VZT - velká kovárna'!F35</f>
        <v>0</v>
      </c>
      <c r="BC58" s="100">
        <f>'2-4 - VZT - velká kovárna'!F36</f>
        <v>0</v>
      </c>
      <c r="BD58" s="102">
        <f>'2-4 - VZT - velká kovárna'!F37</f>
        <v>0</v>
      </c>
      <c r="BT58" s="98" t="s">
        <v>78</v>
      </c>
      <c r="BV58" s="98" t="s">
        <v>72</v>
      </c>
      <c r="BW58" s="98" t="s">
        <v>89</v>
      </c>
      <c r="BX58" s="98" t="s">
        <v>5</v>
      </c>
      <c r="CL58" s="98" t="s">
        <v>19</v>
      </c>
      <c r="CM58" s="98" t="s">
        <v>80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AcHfLp9RP7CimCJzsAXNM7pm9MyylhomyRcCbMbkq+U02gDzlvlz+oyn8K4j0ZAqCLBzWFWIRKM4hEL3+1E42Q==" saltValue="6wZHhdKCTlAb3lUeAlkOVO+VIiQ6A/qWoJhRQjz55EFVm1h1d6MnmOg2mjN2gOH/6Y1wcO+7rLSEaPIfpUM5jg==" spinCount="100000" sheet="1" objects="1" scenarios="1" formatColumns="0" formatRows="0"/>
  <mergeCells count="54">
    <mergeCell ref="D57:H57"/>
    <mergeCell ref="J57:AF57"/>
    <mergeCell ref="D58:H58"/>
    <mergeCell ref="J58:AF58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2-1 - Stavební úpravy - v...'!C2" display="/" xr:uid="{00000000-0004-0000-0000-000000000000}"/>
    <hyperlink ref="A56" location="'2-2 - Elektro - velká kov...'!C2" display="/" xr:uid="{00000000-0004-0000-0000-000001000000}"/>
    <hyperlink ref="A57" location="'2-3 - ZTI+ÚT - velká kovárna'!C2" display="/" xr:uid="{00000000-0004-0000-0000-000002000000}"/>
    <hyperlink ref="A58" location="'2-4 - VZT - velká kovárna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9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79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92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ROUND(J103,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ROUND((SUM(BE103:BE492)),  2)</f>
        <v>0</v>
      </c>
      <c r="G33" s="36"/>
      <c r="H33" s="36"/>
      <c r="I33" s="127">
        <v>0.21</v>
      </c>
      <c r="J33" s="126">
        <f>ROUND(((SUM(BE103:BE492))*I33),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ROUND((SUM(BF103:BF492)),  2)</f>
        <v>0</v>
      </c>
      <c r="G34" s="36"/>
      <c r="H34" s="36"/>
      <c r="I34" s="127">
        <v>0.15</v>
      </c>
      <c r="J34" s="126">
        <f>ROUND(((SUM(BF103:BF492))*I34),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ROUND((SUM(BG103:BG492)),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ROUND((SUM(BH103:BH492)),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ROUND((SUM(BI103:BI492)),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2-1 - Stavební úpravy - velká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J103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97</v>
      </c>
      <c r="E60" s="150"/>
      <c r="F60" s="150"/>
      <c r="G60" s="150"/>
      <c r="H60" s="150"/>
      <c r="I60" s="151"/>
      <c r="J60" s="152">
        <f>J104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98</v>
      </c>
      <c r="E61" s="157"/>
      <c r="F61" s="157"/>
      <c r="G61" s="157"/>
      <c r="H61" s="157"/>
      <c r="I61" s="158"/>
      <c r="J61" s="159">
        <f>J105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99</v>
      </c>
      <c r="E62" s="157"/>
      <c r="F62" s="157"/>
      <c r="G62" s="157"/>
      <c r="H62" s="157"/>
      <c r="I62" s="158"/>
      <c r="J62" s="159">
        <f>J126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100</v>
      </c>
      <c r="E63" s="157"/>
      <c r="F63" s="157"/>
      <c r="G63" s="157"/>
      <c r="H63" s="157"/>
      <c r="I63" s="158"/>
      <c r="J63" s="159">
        <f>J195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101</v>
      </c>
      <c r="E64" s="157"/>
      <c r="F64" s="157"/>
      <c r="G64" s="157"/>
      <c r="H64" s="157"/>
      <c r="I64" s="158"/>
      <c r="J64" s="159">
        <f>J198</f>
        <v>0</v>
      </c>
      <c r="K64" s="155"/>
      <c r="L64" s="160"/>
    </row>
    <row r="65" spans="2:12" s="10" customFormat="1" ht="19.899999999999999" customHeight="1">
      <c r="B65" s="154"/>
      <c r="C65" s="155"/>
      <c r="D65" s="156" t="s">
        <v>102</v>
      </c>
      <c r="E65" s="157"/>
      <c r="F65" s="157"/>
      <c r="G65" s="157"/>
      <c r="H65" s="157"/>
      <c r="I65" s="158"/>
      <c r="J65" s="159">
        <f>J229</f>
        <v>0</v>
      </c>
      <c r="K65" s="155"/>
      <c r="L65" s="160"/>
    </row>
    <row r="66" spans="2:12" s="10" customFormat="1" ht="19.899999999999999" customHeight="1">
      <c r="B66" s="154"/>
      <c r="C66" s="155"/>
      <c r="D66" s="156" t="s">
        <v>103</v>
      </c>
      <c r="E66" s="157"/>
      <c r="F66" s="157"/>
      <c r="G66" s="157"/>
      <c r="H66" s="157"/>
      <c r="I66" s="158"/>
      <c r="J66" s="159">
        <f>J288</f>
        <v>0</v>
      </c>
      <c r="K66" s="155"/>
      <c r="L66" s="160"/>
    </row>
    <row r="67" spans="2:12" s="10" customFormat="1" ht="19.899999999999999" customHeight="1">
      <c r="B67" s="154"/>
      <c r="C67" s="155"/>
      <c r="D67" s="156" t="s">
        <v>103</v>
      </c>
      <c r="E67" s="157"/>
      <c r="F67" s="157"/>
      <c r="G67" s="157"/>
      <c r="H67" s="157"/>
      <c r="I67" s="158"/>
      <c r="J67" s="159">
        <f>J293</f>
        <v>0</v>
      </c>
      <c r="K67" s="155"/>
      <c r="L67" s="160"/>
    </row>
    <row r="68" spans="2:12" s="9" customFormat="1" ht="24.95" customHeight="1">
      <c r="B68" s="147"/>
      <c r="C68" s="148"/>
      <c r="D68" s="149" t="s">
        <v>104</v>
      </c>
      <c r="E68" s="150"/>
      <c r="F68" s="150"/>
      <c r="G68" s="150"/>
      <c r="H68" s="150"/>
      <c r="I68" s="151"/>
      <c r="J68" s="152">
        <f>J296</f>
        <v>0</v>
      </c>
      <c r="K68" s="148"/>
      <c r="L68" s="153"/>
    </row>
    <row r="69" spans="2:12" s="10" customFormat="1" ht="19.899999999999999" customHeight="1">
      <c r="B69" s="154"/>
      <c r="C69" s="155"/>
      <c r="D69" s="156" t="s">
        <v>105</v>
      </c>
      <c r="E69" s="157"/>
      <c r="F69" s="157"/>
      <c r="G69" s="157"/>
      <c r="H69" s="157"/>
      <c r="I69" s="158"/>
      <c r="J69" s="159">
        <f>J297</f>
        <v>0</v>
      </c>
      <c r="K69" s="155"/>
      <c r="L69" s="160"/>
    </row>
    <row r="70" spans="2:12" s="10" customFormat="1" ht="19.899999999999999" customHeight="1">
      <c r="B70" s="154"/>
      <c r="C70" s="155"/>
      <c r="D70" s="156" t="s">
        <v>106</v>
      </c>
      <c r="E70" s="157"/>
      <c r="F70" s="157"/>
      <c r="G70" s="157"/>
      <c r="H70" s="157"/>
      <c r="I70" s="158"/>
      <c r="J70" s="159">
        <f>J358</f>
        <v>0</v>
      </c>
      <c r="K70" s="155"/>
      <c r="L70" s="160"/>
    </row>
    <row r="71" spans="2:12" s="10" customFormat="1" ht="19.899999999999999" customHeight="1">
      <c r="B71" s="154"/>
      <c r="C71" s="155"/>
      <c r="D71" s="156" t="s">
        <v>107</v>
      </c>
      <c r="E71" s="157"/>
      <c r="F71" s="157"/>
      <c r="G71" s="157"/>
      <c r="H71" s="157"/>
      <c r="I71" s="158"/>
      <c r="J71" s="159">
        <f>J363</f>
        <v>0</v>
      </c>
      <c r="K71" s="155"/>
      <c r="L71" s="160"/>
    </row>
    <row r="72" spans="2:12" s="10" customFormat="1" ht="19.899999999999999" customHeight="1">
      <c r="B72" s="154"/>
      <c r="C72" s="155"/>
      <c r="D72" s="156" t="s">
        <v>108</v>
      </c>
      <c r="E72" s="157"/>
      <c r="F72" s="157"/>
      <c r="G72" s="157"/>
      <c r="H72" s="157"/>
      <c r="I72" s="158"/>
      <c r="J72" s="159">
        <f>J376</f>
        <v>0</v>
      </c>
      <c r="K72" s="155"/>
      <c r="L72" s="160"/>
    </row>
    <row r="73" spans="2:12" s="10" customFormat="1" ht="19.899999999999999" customHeight="1">
      <c r="B73" s="154"/>
      <c r="C73" s="155"/>
      <c r="D73" s="156" t="s">
        <v>109</v>
      </c>
      <c r="E73" s="157"/>
      <c r="F73" s="157"/>
      <c r="G73" s="157"/>
      <c r="H73" s="157"/>
      <c r="I73" s="158"/>
      <c r="J73" s="159">
        <f>J384</f>
        <v>0</v>
      </c>
      <c r="K73" s="155"/>
      <c r="L73" s="160"/>
    </row>
    <row r="74" spans="2:12" s="10" customFormat="1" ht="19.899999999999999" customHeight="1">
      <c r="B74" s="154"/>
      <c r="C74" s="155"/>
      <c r="D74" s="156" t="s">
        <v>110</v>
      </c>
      <c r="E74" s="157"/>
      <c r="F74" s="157"/>
      <c r="G74" s="157"/>
      <c r="H74" s="157"/>
      <c r="I74" s="158"/>
      <c r="J74" s="159">
        <f>J393</f>
        <v>0</v>
      </c>
      <c r="K74" s="155"/>
      <c r="L74" s="160"/>
    </row>
    <row r="75" spans="2:12" s="10" customFormat="1" ht="19.899999999999999" customHeight="1">
      <c r="B75" s="154"/>
      <c r="C75" s="155"/>
      <c r="D75" s="156" t="s">
        <v>111</v>
      </c>
      <c r="E75" s="157"/>
      <c r="F75" s="157"/>
      <c r="G75" s="157"/>
      <c r="H75" s="157"/>
      <c r="I75" s="158"/>
      <c r="J75" s="159">
        <f>J396</f>
        <v>0</v>
      </c>
      <c r="K75" s="155"/>
      <c r="L75" s="160"/>
    </row>
    <row r="76" spans="2:12" s="10" customFormat="1" ht="19.899999999999999" customHeight="1">
      <c r="B76" s="154"/>
      <c r="C76" s="155"/>
      <c r="D76" s="156" t="s">
        <v>112</v>
      </c>
      <c r="E76" s="157"/>
      <c r="F76" s="157"/>
      <c r="G76" s="157"/>
      <c r="H76" s="157"/>
      <c r="I76" s="158"/>
      <c r="J76" s="159">
        <f>J429</f>
        <v>0</v>
      </c>
      <c r="K76" s="155"/>
      <c r="L76" s="160"/>
    </row>
    <row r="77" spans="2:12" s="10" customFormat="1" ht="19.899999999999999" customHeight="1">
      <c r="B77" s="154"/>
      <c r="C77" s="155"/>
      <c r="D77" s="156" t="s">
        <v>113</v>
      </c>
      <c r="E77" s="157"/>
      <c r="F77" s="157"/>
      <c r="G77" s="157"/>
      <c r="H77" s="157"/>
      <c r="I77" s="158"/>
      <c r="J77" s="159">
        <f>J444</f>
        <v>0</v>
      </c>
      <c r="K77" s="155"/>
      <c r="L77" s="160"/>
    </row>
    <row r="78" spans="2:12" s="10" customFormat="1" ht="19.899999999999999" customHeight="1">
      <c r="B78" s="154"/>
      <c r="C78" s="155"/>
      <c r="D78" s="156" t="s">
        <v>114</v>
      </c>
      <c r="E78" s="157"/>
      <c r="F78" s="157"/>
      <c r="G78" s="157"/>
      <c r="H78" s="157"/>
      <c r="I78" s="158"/>
      <c r="J78" s="159">
        <f>J470</f>
        <v>0</v>
      </c>
      <c r="K78" s="155"/>
      <c r="L78" s="160"/>
    </row>
    <row r="79" spans="2:12" s="10" customFormat="1" ht="19.899999999999999" customHeight="1">
      <c r="B79" s="154"/>
      <c r="C79" s="155"/>
      <c r="D79" s="156" t="s">
        <v>115</v>
      </c>
      <c r="E79" s="157"/>
      <c r="F79" s="157"/>
      <c r="G79" s="157"/>
      <c r="H79" s="157"/>
      <c r="I79" s="158"/>
      <c r="J79" s="159">
        <f>J473</f>
        <v>0</v>
      </c>
      <c r="K79" s="155"/>
      <c r="L79" s="160"/>
    </row>
    <row r="80" spans="2:12" s="9" customFormat="1" ht="24.95" customHeight="1">
      <c r="B80" s="147"/>
      <c r="C80" s="148"/>
      <c r="D80" s="149" t="s">
        <v>116</v>
      </c>
      <c r="E80" s="150"/>
      <c r="F80" s="150"/>
      <c r="G80" s="150"/>
      <c r="H80" s="150"/>
      <c r="I80" s="151"/>
      <c r="J80" s="152">
        <f>J483</f>
        <v>0</v>
      </c>
      <c r="K80" s="148"/>
      <c r="L80" s="153"/>
    </row>
    <row r="81" spans="1:31" s="10" customFormat="1" ht="19.899999999999999" customHeight="1">
      <c r="B81" s="154"/>
      <c r="C81" s="155"/>
      <c r="D81" s="156" t="s">
        <v>117</v>
      </c>
      <c r="E81" s="157"/>
      <c r="F81" s="157"/>
      <c r="G81" s="157"/>
      <c r="H81" s="157"/>
      <c r="I81" s="158"/>
      <c r="J81" s="159">
        <f>J484</f>
        <v>0</v>
      </c>
      <c r="K81" s="155"/>
      <c r="L81" s="160"/>
    </row>
    <row r="82" spans="1:31" s="10" customFormat="1" ht="19.899999999999999" customHeight="1">
      <c r="B82" s="154"/>
      <c r="C82" s="155"/>
      <c r="D82" s="156" t="s">
        <v>118</v>
      </c>
      <c r="E82" s="157"/>
      <c r="F82" s="157"/>
      <c r="G82" s="157"/>
      <c r="H82" s="157"/>
      <c r="I82" s="158"/>
      <c r="J82" s="159">
        <f>J487</f>
        <v>0</v>
      </c>
      <c r="K82" s="155"/>
      <c r="L82" s="160"/>
    </row>
    <row r="83" spans="1:31" s="10" customFormat="1" ht="19.899999999999999" customHeight="1">
      <c r="B83" s="154"/>
      <c r="C83" s="155"/>
      <c r="D83" s="156" t="s">
        <v>119</v>
      </c>
      <c r="E83" s="157"/>
      <c r="F83" s="157"/>
      <c r="G83" s="157"/>
      <c r="H83" s="157"/>
      <c r="I83" s="158"/>
      <c r="J83" s="159">
        <f>J490</f>
        <v>0</v>
      </c>
      <c r="K83" s="155"/>
      <c r="L83" s="160"/>
    </row>
    <row r="84" spans="1:31" s="2" customFormat="1" ht="21.75" customHeight="1">
      <c r="A84" s="36"/>
      <c r="B84" s="37"/>
      <c r="C84" s="38"/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6.95" customHeight="1">
      <c r="A85" s="36"/>
      <c r="B85" s="49"/>
      <c r="C85" s="50"/>
      <c r="D85" s="50"/>
      <c r="E85" s="50"/>
      <c r="F85" s="50"/>
      <c r="G85" s="50"/>
      <c r="H85" s="50"/>
      <c r="I85" s="138"/>
      <c r="J85" s="50"/>
      <c r="K85" s="50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9" spans="1:31" s="2" customFormat="1" ht="6.95" customHeight="1">
      <c r="A89" s="36"/>
      <c r="B89" s="51"/>
      <c r="C89" s="52"/>
      <c r="D89" s="52"/>
      <c r="E89" s="52"/>
      <c r="F89" s="52"/>
      <c r="G89" s="52"/>
      <c r="H89" s="52"/>
      <c r="I89" s="141"/>
      <c r="J89" s="52"/>
      <c r="K89" s="52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24.95" customHeight="1">
      <c r="A90" s="36"/>
      <c r="B90" s="37"/>
      <c r="C90" s="25" t="s">
        <v>120</v>
      </c>
      <c r="D90" s="38"/>
      <c r="E90" s="38"/>
      <c r="F90" s="38"/>
      <c r="G90" s="38"/>
      <c r="H90" s="38"/>
      <c r="I90" s="110"/>
      <c r="J90" s="38"/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16</v>
      </c>
      <c r="D92" s="38"/>
      <c r="E92" s="38"/>
      <c r="F92" s="38"/>
      <c r="G92" s="38"/>
      <c r="H92" s="38"/>
      <c r="I92" s="110"/>
      <c r="J92" s="38"/>
      <c r="K92" s="38"/>
      <c r="L92" s="11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6.5" customHeight="1">
      <c r="A93" s="36"/>
      <c r="B93" s="37"/>
      <c r="C93" s="38"/>
      <c r="D93" s="38"/>
      <c r="E93" s="390" t="str">
        <f>E7</f>
        <v>Stavební úpravy kováren SŠUAŘ</v>
      </c>
      <c r="F93" s="391"/>
      <c r="G93" s="391"/>
      <c r="H93" s="391"/>
      <c r="I93" s="110"/>
      <c r="J93" s="38"/>
      <c r="K93" s="38"/>
      <c r="L93" s="11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91</v>
      </c>
      <c r="D94" s="38"/>
      <c r="E94" s="38"/>
      <c r="F94" s="38"/>
      <c r="G94" s="38"/>
      <c r="H94" s="38"/>
      <c r="I94" s="110"/>
      <c r="J94" s="38"/>
      <c r="K94" s="38"/>
      <c r="L94" s="11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6.5" customHeight="1">
      <c r="A95" s="36"/>
      <c r="B95" s="37"/>
      <c r="C95" s="38"/>
      <c r="D95" s="38"/>
      <c r="E95" s="363" t="str">
        <f>E9</f>
        <v>2-1 - Stavební úpravy - velká kovárna</v>
      </c>
      <c r="F95" s="392"/>
      <c r="G95" s="392"/>
      <c r="H95" s="392"/>
      <c r="I95" s="110"/>
      <c r="J95" s="38"/>
      <c r="K95" s="38"/>
      <c r="L95" s="11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6.95" customHeight="1">
      <c r="A96" s="36"/>
      <c r="B96" s="37"/>
      <c r="C96" s="38"/>
      <c r="D96" s="38"/>
      <c r="E96" s="38"/>
      <c r="F96" s="38"/>
      <c r="G96" s="38"/>
      <c r="H96" s="38"/>
      <c r="I96" s="110"/>
      <c r="J96" s="38"/>
      <c r="K96" s="38"/>
      <c r="L96" s="11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2" customHeight="1">
      <c r="A97" s="36"/>
      <c r="B97" s="37"/>
      <c r="C97" s="31" t="s">
        <v>21</v>
      </c>
      <c r="D97" s="38"/>
      <c r="E97" s="38"/>
      <c r="F97" s="29" t="str">
        <f>F12</f>
        <v xml:space="preserve"> </v>
      </c>
      <c r="G97" s="38"/>
      <c r="H97" s="38"/>
      <c r="I97" s="113" t="s">
        <v>23</v>
      </c>
      <c r="J97" s="61" t="str">
        <f>IF(J12="","",J12)</f>
        <v>21. 2. 2018</v>
      </c>
      <c r="K97" s="38"/>
      <c r="L97" s="11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6.95" customHeight="1">
      <c r="A98" s="36"/>
      <c r="B98" s="37"/>
      <c r="C98" s="38"/>
      <c r="D98" s="38"/>
      <c r="E98" s="38"/>
      <c r="F98" s="38"/>
      <c r="G98" s="38"/>
      <c r="H98" s="38"/>
      <c r="I98" s="110"/>
      <c r="J98" s="38"/>
      <c r="K98" s="38"/>
      <c r="L98" s="11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27.95" customHeight="1">
      <c r="A99" s="36"/>
      <c r="B99" s="37"/>
      <c r="C99" s="31" t="s">
        <v>25</v>
      </c>
      <c r="D99" s="38"/>
      <c r="E99" s="38"/>
      <c r="F99" s="29" t="str">
        <f>E15</f>
        <v xml:space="preserve"> </v>
      </c>
      <c r="G99" s="38"/>
      <c r="H99" s="38"/>
      <c r="I99" s="113" t="s">
        <v>30</v>
      </c>
      <c r="J99" s="34" t="str">
        <f>E21</f>
        <v>Hlaváček - architekti, s.r.o.</v>
      </c>
      <c r="K99" s="38"/>
      <c r="L99" s="11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5.2" customHeight="1">
      <c r="A100" s="36"/>
      <c r="B100" s="37"/>
      <c r="C100" s="31" t="s">
        <v>28</v>
      </c>
      <c r="D100" s="38"/>
      <c r="E100" s="38"/>
      <c r="F100" s="29" t="str">
        <f>IF(E18="","",E18)</f>
        <v>Vyplň údaj</v>
      </c>
      <c r="G100" s="38"/>
      <c r="H100" s="38"/>
      <c r="I100" s="113" t="s">
        <v>33</v>
      </c>
      <c r="J100" s="34" t="str">
        <f>E24</f>
        <v xml:space="preserve"> </v>
      </c>
      <c r="K100" s="38"/>
      <c r="L100" s="11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0.35" customHeight="1">
      <c r="A101" s="36"/>
      <c r="B101" s="37"/>
      <c r="C101" s="38"/>
      <c r="D101" s="38"/>
      <c r="E101" s="38"/>
      <c r="F101" s="38"/>
      <c r="G101" s="38"/>
      <c r="H101" s="38"/>
      <c r="I101" s="110"/>
      <c r="J101" s="38"/>
      <c r="K101" s="38"/>
      <c r="L101" s="11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11" customFormat="1" ht="29.25" customHeight="1">
      <c r="A102" s="161"/>
      <c r="B102" s="162"/>
      <c r="C102" s="163" t="s">
        <v>121</v>
      </c>
      <c r="D102" s="164" t="s">
        <v>55</v>
      </c>
      <c r="E102" s="164" t="s">
        <v>51</v>
      </c>
      <c r="F102" s="164" t="s">
        <v>52</v>
      </c>
      <c r="G102" s="164" t="s">
        <v>122</v>
      </c>
      <c r="H102" s="164" t="s">
        <v>123</v>
      </c>
      <c r="I102" s="165" t="s">
        <v>124</v>
      </c>
      <c r="J102" s="164" t="s">
        <v>95</v>
      </c>
      <c r="K102" s="166" t="s">
        <v>125</v>
      </c>
      <c r="L102" s="167"/>
      <c r="M102" s="70" t="s">
        <v>19</v>
      </c>
      <c r="N102" s="71" t="s">
        <v>40</v>
      </c>
      <c r="O102" s="71" t="s">
        <v>126</v>
      </c>
      <c r="P102" s="71" t="s">
        <v>127</v>
      </c>
      <c r="Q102" s="71" t="s">
        <v>128</v>
      </c>
      <c r="R102" s="71" t="s">
        <v>129</v>
      </c>
      <c r="S102" s="71" t="s">
        <v>130</v>
      </c>
      <c r="T102" s="72" t="s">
        <v>131</v>
      </c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/>
    </row>
    <row r="103" spans="1:65" s="2" customFormat="1" ht="22.9" customHeight="1">
      <c r="A103" s="36"/>
      <c r="B103" s="37"/>
      <c r="C103" s="77" t="s">
        <v>132</v>
      </c>
      <c r="D103" s="38"/>
      <c r="E103" s="38"/>
      <c r="F103" s="38"/>
      <c r="G103" s="38"/>
      <c r="H103" s="38"/>
      <c r="I103" s="110"/>
      <c r="J103" s="168">
        <f>BK103</f>
        <v>0</v>
      </c>
      <c r="K103" s="38"/>
      <c r="L103" s="41"/>
      <c r="M103" s="73"/>
      <c r="N103" s="169"/>
      <c r="O103" s="74"/>
      <c r="P103" s="170">
        <f>P104+P296+P483</f>
        <v>0</v>
      </c>
      <c r="Q103" s="74"/>
      <c r="R103" s="170">
        <f>R104+R296+R483</f>
        <v>0.36799950000000003</v>
      </c>
      <c r="S103" s="74"/>
      <c r="T103" s="171">
        <f>T104+T296+T483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69</v>
      </c>
      <c r="AU103" s="19" t="s">
        <v>96</v>
      </c>
      <c r="BK103" s="172">
        <f>BK104+BK296+BK483</f>
        <v>0</v>
      </c>
    </row>
    <row r="104" spans="1:65" s="12" customFormat="1" ht="25.9" customHeight="1">
      <c r="B104" s="173"/>
      <c r="C104" s="174"/>
      <c r="D104" s="175" t="s">
        <v>69</v>
      </c>
      <c r="E104" s="176" t="s">
        <v>133</v>
      </c>
      <c r="F104" s="176" t="s">
        <v>134</v>
      </c>
      <c r="G104" s="174"/>
      <c r="H104" s="174"/>
      <c r="I104" s="177"/>
      <c r="J104" s="178">
        <f>BK104</f>
        <v>0</v>
      </c>
      <c r="K104" s="174"/>
      <c r="L104" s="179"/>
      <c r="M104" s="180"/>
      <c r="N104" s="181"/>
      <c r="O104" s="181"/>
      <c r="P104" s="182">
        <f>P105+P126+P195+P198+P229+P288+P293</f>
        <v>0</v>
      </c>
      <c r="Q104" s="181"/>
      <c r="R104" s="182">
        <f>R105+R126+R195+R198+R229+R288+R293</f>
        <v>0</v>
      </c>
      <c r="S104" s="181"/>
      <c r="T104" s="183">
        <f>T105+T126+T195+T198+T229+T288+T293</f>
        <v>0</v>
      </c>
      <c r="AR104" s="184" t="s">
        <v>78</v>
      </c>
      <c r="AT104" s="185" t="s">
        <v>69</v>
      </c>
      <c r="AU104" s="185" t="s">
        <v>70</v>
      </c>
      <c r="AY104" s="184" t="s">
        <v>135</v>
      </c>
      <c r="BK104" s="186">
        <f>BK105+BK126+BK195+BK198+BK229+BK288+BK293</f>
        <v>0</v>
      </c>
    </row>
    <row r="105" spans="1:65" s="12" customFormat="1" ht="22.9" customHeight="1">
      <c r="B105" s="173"/>
      <c r="C105" s="174"/>
      <c r="D105" s="175" t="s">
        <v>69</v>
      </c>
      <c r="E105" s="187" t="s">
        <v>78</v>
      </c>
      <c r="F105" s="187" t="s">
        <v>136</v>
      </c>
      <c r="G105" s="174"/>
      <c r="H105" s="174"/>
      <c r="I105" s="177"/>
      <c r="J105" s="188">
        <f>BK105</f>
        <v>0</v>
      </c>
      <c r="K105" s="174"/>
      <c r="L105" s="179"/>
      <c r="M105" s="180"/>
      <c r="N105" s="181"/>
      <c r="O105" s="181"/>
      <c r="P105" s="182">
        <f>SUM(P106:P125)</f>
        <v>0</v>
      </c>
      <c r="Q105" s="181"/>
      <c r="R105" s="182">
        <f>SUM(R106:R125)</f>
        <v>0</v>
      </c>
      <c r="S105" s="181"/>
      <c r="T105" s="183">
        <f>SUM(T106:T125)</f>
        <v>0</v>
      </c>
      <c r="AR105" s="184" t="s">
        <v>78</v>
      </c>
      <c r="AT105" s="185" t="s">
        <v>69</v>
      </c>
      <c r="AU105" s="185" t="s">
        <v>78</v>
      </c>
      <c r="AY105" s="184" t="s">
        <v>135</v>
      </c>
      <c r="BK105" s="186">
        <f>SUM(BK106:BK125)</f>
        <v>0</v>
      </c>
    </row>
    <row r="106" spans="1:65" s="2" customFormat="1" ht="16.5" customHeight="1">
      <c r="A106" s="36"/>
      <c r="B106" s="37"/>
      <c r="C106" s="189" t="s">
        <v>78</v>
      </c>
      <c r="D106" s="189" t="s">
        <v>137</v>
      </c>
      <c r="E106" s="190" t="s">
        <v>138</v>
      </c>
      <c r="F106" s="191" t="s">
        <v>139</v>
      </c>
      <c r="G106" s="192" t="s">
        <v>140</v>
      </c>
      <c r="H106" s="193">
        <v>29.666</v>
      </c>
      <c r="I106" s="194"/>
      <c r="J106" s="195">
        <f>ROUND(I106*H106,2)</f>
        <v>0</v>
      </c>
      <c r="K106" s="191" t="s">
        <v>19</v>
      </c>
      <c r="L106" s="41"/>
      <c r="M106" s="196" t="s">
        <v>19</v>
      </c>
      <c r="N106" s="197" t="s">
        <v>41</v>
      </c>
      <c r="O106" s="66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141</v>
      </c>
      <c r="AT106" s="200" t="s">
        <v>137</v>
      </c>
      <c r="AU106" s="200" t="s">
        <v>80</v>
      </c>
      <c r="AY106" s="19" t="s">
        <v>135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9" t="s">
        <v>78</v>
      </c>
      <c r="BK106" s="201">
        <f>ROUND(I106*H106,2)</f>
        <v>0</v>
      </c>
      <c r="BL106" s="19" t="s">
        <v>141</v>
      </c>
      <c r="BM106" s="200" t="s">
        <v>80</v>
      </c>
    </row>
    <row r="107" spans="1:65" s="2" customFormat="1" ht="11.25">
      <c r="A107" s="36"/>
      <c r="B107" s="37"/>
      <c r="C107" s="38"/>
      <c r="D107" s="202" t="s">
        <v>142</v>
      </c>
      <c r="E107" s="38"/>
      <c r="F107" s="203" t="s">
        <v>139</v>
      </c>
      <c r="G107" s="38"/>
      <c r="H107" s="38"/>
      <c r="I107" s="110"/>
      <c r="J107" s="38"/>
      <c r="K107" s="38"/>
      <c r="L107" s="41"/>
      <c r="M107" s="204"/>
      <c r="N107" s="20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142</v>
      </c>
      <c r="AU107" s="19" t="s">
        <v>80</v>
      </c>
    </row>
    <row r="108" spans="1:65" s="13" customFormat="1" ht="11.25">
      <c r="B108" s="206"/>
      <c r="C108" s="207"/>
      <c r="D108" s="202" t="s">
        <v>143</v>
      </c>
      <c r="E108" s="208" t="s">
        <v>19</v>
      </c>
      <c r="F108" s="209" t="s">
        <v>144</v>
      </c>
      <c r="G108" s="207"/>
      <c r="H108" s="208" t="s">
        <v>19</v>
      </c>
      <c r="I108" s="210"/>
      <c r="J108" s="207"/>
      <c r="K108" s="207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143</v>
      </c>
      <c r="AU108" s="215" t="s">
        <v>80</v>
      </c>
      <c r="AV108" s="13" t="s">
        <v>78</v>
      </c>
      <c r="AW108" s="13" t="s">
        <v>32</v>
      </c>
      <c r="AX108" s="13" t="s">
        <v>70</v>
      </c>
      <c r="AY108" s="215" t="s">
        <v>135</v>
      </c>
    </row>
    <row r="109" spans="1:65" s="14" customFormat="1" ht="11.25">
      <c r="B109" s="216"/>
      <c r="C109" s="217"/>
      <c r="D109" s="202" t="s">
        <v>143</v>
      </c>
      <c r="E109" s="218" t="s">
        <v>19</v>
      </c>
      <c r="F109" s="219" t="s">
        <v>145</v>
      </c>
      <c r="G109" s="217"/>
      <c r="H109" s="220">
        <v>9.82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143</v>
      </c>
      <c r="AU109" s="226" t="s">
        <v>80</v>
      </c>
      <c r="AV109" s="14" t="s">
        <v>80</v>
      </c>
      <c r="AW109" s="14" t="s">
        <v>32</v>
      </c>
      <c r="AX109" s="14" t="s">
        <v>70</v>
      </c>
      <c r="AY109" s="226" t="s">
        <v>135</v>
      </c>
    </row>
    <row r="110" spans="1:65" s="13" customFormat="1" ht="11.25">
      <c r="B110" s="206"/>
      <c r="C110" s="207"/>
      <c r="D110" s="202" t="s">
        <v>143</v>
      </c>
      <c r="E110" s="208" t="s">
        <v>19</v>
      </c>
      <c r="F110" s="209" t="s">
        <v>146</v>
      </c>
      <c r="G110" s="207"/>
      <c r="H110" s="208" t="s">
        <v>19</v>
      </c>
      <c r="I110" s="210"/>
      <c r="J110" s="207"/>
      <c r="K110" s="207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143</v>
      </c>
      <c r="AU110" s="215" t="s">
        <v>80</v>
      </c>
      <c r="AV110" s="13" t="s">
        <v>78</v>
      </c>
      <c r="AW110" s="13" t="s">
        <v>32</v>
      </c>
      <c r="AX110" s="13" t="s">
        <v>70</v>
      </c>
      <c r="AY110" s="215" t="s">
        <v>135</v>
      </c>
    </row>
    <row r="111" spans="1:65" s="14" customFormat="1" ht="11.25">
      <c r="B111" s="216"/>
      <c r="C111" s="217"/>
      <c r="D111" s="202" t="s">
        <v>143</v>
      </c>
      <c r="E111" s="218" t="s">
        <v>19</v>
      </c>
      <c r="F111" s="219" t="s">
        <v>147</v>
      </c>
      <c r="G111" s="217"/>
      <c r="H111" s="220">
        <v>19.846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143</v>
      </c>
      <c r="AU111" s="226" t="s">
        <v>80</v>
      </c>
      <c r="AV111" s="14" t="s">
        <v>80</v>
      </c>
      <c r="AW111" s="14" t="s">
        <v>32</v>
      </c>
      <c r="AX111" s="14" t="s">
        <v>70</v>
      </c>
      <c r="AY111" s="226" t="s">
        <v>135</v>
      </c>
    </row>
    <row r="112" spans="1:65" s="15" customFormat="1" ht="11.25">
      <c r="B112" s="227"/>
      <c r="C112" s="228"/>
      <c r="D112" s="202" t="s">
        <v>143</v>
      </c>
      <c r="E112" s="229" t="s">
        <v>19</v>
      </c>
      <c r="F112" s="230" t="s">
        <v>148</v>
      </c>
      <c r="G112" s="228"/>
      <c r="H112" s="231">
        <v>29.666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143</v>
      </c>
      <c r="AU112" s="237" t="s">
        <v>80</v>
      </c>
      <c r="AV112" s="15" t="s">
        <v>141</v>
      </c>
      <c r="AW112" s="15" t="s">
        <v>32</v>
      </c>
      <c r="AX112" s="15" t="s">
        <v>78</v>
      </c>
      <c r="AY112" s="237" t="s">
        <v>135</v>
      </c>
    </row>
    <row r="113" spans="1:65" s="2" customFormat="1" ht="16.5" customHeight="1">
      <c r="A113" s="36"/>
      <c r="B113" s="37"/>
      <c r="C113" s="189" t="s">
        <v>80</v>
      </c>
      <c r="D113" s="189" t="s">
        <v>137</v>
      </c>
      <c r="E113" s="190" t="s">
        <v>149</v>
      </c>
      <c r="F113" s="191" t="s">
        <v>150</v>
      </c>
      <c r="G113" s="192" t="s">
        <v>140</v>
      </c>
      <c r="H113" s="193">
        <v>29.666</v>
      </c>
      <c r="I113" s="194"/>
      <c r="J113" s="195">
        <f>ROUND(I113*H113,2)</f>
        <v>0</v>
      </c>
      <c r="K113" s="191" t="s">
        <v>19</v>
      </c>
      <c r="L113" s="41"/>
      <c r="M113" s="196" t="s">
        <v>19</v>
      </c>
      <c r="N113" s="197" t="s">
        <v>41</v>
      </c>
      <c r="O113" s="66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0" t="s">
        <v>141</v>
      </c>
      <c r="AT113" s="200" t="s">
        <v>137</v>
      </c>
      <c r="AU113" s="200" t="s">
        <v>80</v>
      </c>
      <c r="AY113" s="19" t="s">
        <v>135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9" t="s">
        <v>78</v>
      </c>
      <c r="BK113" s="201">
        <f>ROUND(I113*H113,2)</f>
        <v>0</v>
      </c>
      <c r="BL113" s="19" t="s">
        <v>141</v>
      </c>
      <c r="BM113" s="200" t="s">
        <v>141</v>
      </c>
    </row>
    <row r="114" spans="1:65" s="2" customFormat="1" ht="11.25">
      <c r="A114" s="36"/>
      <c r="B114" s="37"/>
      <c r="C114" s="38"/>
      <c r="D114" s="202" t="s">
        <v>142</v>
      </c>
      <c r="E114" s="38"/>
      <c r="F114" s="203" t="s">
        <v>150</v>
      </c>
      <c r="G114" s="38"/>
      <c r="H114" s="38"/>
      <c r="I114" s="110"/>
      <c r="J114" s="38"/>
      <c r="K114" s="38"/>
      <c r="L114" s="41"/>
      <c r="M114" s="204"/>
      <c r="N114" s="205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142</v>
      </c>
      <c r="AU114" s="19" t="s">
        <v>80</v>
      </c>
    </row>
    <row r="115" spans="1:65" s="13" customFormat="1" ht="11.25">
      <c r="B115" s="206"/>
      <c r="C115" s="207"/>
      <c r="D115" s="202" t="s">
        <v>143</v>
      </c>
      <c r="E115" s="208" t="s">
        <v>19</v>
      </c>
      <c r="F115" s="209" t="s">
        <v>151</v>
      </c>
      <c r="G115" s="207"/>
      <c r="H115" s="208" t="s">
        <v>19</v>
      </c>
      <c r="I115" s="210"/>
      <c r="J115" s="207"/>
      <c r="K115" s="207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143</v>
      </c>
      <c r="AU115" s="215" t="s">
        <v>80</v>
      </c>
      <c r="AV115" s="13" t="s">
        <v>78</v>
      </c>
      <c r="AW115" s="13" t="s">
        <v>32</v>
      </c>
      <c r="AX115" s="13" t="s">
        <v>70</v>
      </c>
      <c r="AY115" s="215" t="s">
        <v>135</v>
      </c>
    </row>
    <row r="116" spans="1:65" s="14" customFormat="1" ht="11.25">
      <c r="B116" s="216"/>
      <c r="C116" s="217"/>
      <c r="D116" s="202" t="s">
        <v>143</v>
      </c>
      <c r="E116" s="218" t="s">
        <v>19</v>
      </c>
      <c r="F116" s="219" t="s">
        <v>152</v>
      </c>
      <c r="G116" s="217"/>
      <c r="H116" s="220">
        <v>29.666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143</v>
      </c>
      <c r="AU116" s="226" t="s">
        <v>80</v>
      </c>
      <c r="AV116" s="14" t="s">
        <v>80</v>
      </c>
      <c r="AW116" s="14" t="s">
        <v>32</v>
      </c>
      <c r="AX116" s="14" t="s">
        <v>70</v>
      </c>
      <c r="AY116" s="226" t="s">
        <v>135</v>
      </c>
    </row>
    <row r="117" spans="1:65" s="15" customFormat="1" ht="11.25">
      <c r="B117" s="227"/>
      <c r="C117" s="228"/>
      <c r="D117" s="202" t="s">
        <v>143</v>
      </c>
      <c r="E117" s="229" t="s">
        <v>19</v>
      </c>
      <c r="F117" s="230" t="s">
        <v>148</v>
      </c>
      <c r="G117" s="228"/>
      <c r="H117" s="231">
        <v>29.666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AT117" s="237" t="s">
        <v>143</v>
      </c>
      <c r="AU117" s="237" t="s">
        <v>80</v>
      </c>
      <c r="AV117" s="15" t="s">
        <v>141</v>
      </c>
      <c r="AW117" s="15" t="s">
        <v>32</v>
      </c>
      <c r="AX117" s="15" t="s">
        <v>78</v>
      </c>
      <c r="AY117" s="237" t="s">
        <v>135</v>
      </c>
    </row>
    <row r="118" spans="1:65" s="2" customFormat="1" ht="16.5" customHeight="1">
      <c r="A118" s="36"/>
      <c r="B118" s="37"/>
      <c r="C118" s="189" t="s">
        <v>153</v>
      </c>
      <c r="D118" s="189" t="s">
        <v>137</v>
      </c>
      <c r="E118" s="190" t="s">
        <v>154</v>
      </c>
      <c r="F118" s="191" t="s">
        <v>155</v>
      </c>
      <c r="G118" s="192" t="s">
        <v>140</v>
      </c>
      <c r="H118" s="193">
        <v>29.666</v>
      </c>
      <c r="I118" s="194"/>
      <c r="J118" s="195">
        <f>ROUND(I118*H118,2)</f>
        <v>0</v>
      </c>
      <c r="K118" s="191" t="s">
        <v>19</v>
      </c>
      <c r="L118" s="41"/>
      <c r="M118" s="196" t="s">
        <v>19</v>
      </c>
      <c r="N118" s="197" t="s">
        <v>41</v>
      </c>
      <c r="O118" s="66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0" t="s">
        <v>141</v>
      </c>
      <c r="AT118" s="200" t="s">
        <v>137</v>
      </c>
      <c r="AU118" s="200" t="s">
        <v>80</v>
      </c>
      <c r="AY118" s="19" t="s">
        <v>135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9" t="s">
        <v>78</v>
      </c>
      <c r="BK118" s="201">
        <f>ROUND(I118*H118,2)</f>
        <v>0</v>
      </c>
      <c r="BL118" s="19" t="s">
        <v>141</v>
      </c>
      <c r="BM118" s="200" t="s">
        <v>156</v>
      </c>
    </row>
    <row r="119" spans="1:65" s="2" customFormat="1" ht="11.25">
      <c r="A119" s="36"/>
      <c r="B119" s="37"/>
      <c r="C119" s="38"/>
      <c r="D119" s="202" t="s">
        <v>142</v>
      </c>
      <c r="E119" s="38"/>
      <c r="F119" s="203" t="s">
        <v>155</v>
      </c>
      <c r="G119" s="38"/>
      <c r="H119" s="38"/>
      <c r="I119" s="110"/>
      <c r="J119" s="38"/>
      <c r="K119" s="38"/>
      <c r="L119" s="41"/>
      <c r="M119" s="204"/>
      <c r="N119" s="205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142</v>
      </c>
      <c r="AU119" s="19" t="s">
        <v>80</v>
      </c>
    </row>
    <row r="120" spans="1:65" s="14" customFormat="1" ht="11.25">
      <c r="B120" s="216"/>
      <c r="C120" s="217"/>
      <c r="D120" s="202" t="s">
        <v>143</v>
      </c>
      <c r="E120" s="218" t="s">
        <v>19</v>
      </c>
      <c r="F120" s="219" t="s">
        <v>152</v>
      </c>
      <c r="G120" s="217"/>
      <c r="H120" s="220">
        <v>29.666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143</v>
      </c>
      <c r="AU120" s="226" t="s">
        <v>80</v>
      </c>
      <c r="AV120" s="14" t="s">
        <v>80</v>
      </c>
      <c r="AW120" s="14" t="s">
        <v>32</v>
      </c>
      <c r="AX120" s="14" t="s">
        <v>70</v>
      </c>
      <c r="AY120" s="226" t="s">
        <v>135</v>
      </c>
    </row>
    <row r="121" spans="1:65" s="15" customFormat="1" ht="11.25">
      <c r="B121" s="227"/>
      <c r="C121" s="228"/>
      <c r="D121" s="202" t="s">
        <v>143</v>
      </c>
      <c r="E121" s="229" t="s">
        <v>19</v>
      </c>
      <c r="F121" s="230" t="s">
        <v>148</v>
      </c>
      <c r="G121" s="228"/>
      <c r="H121" s="231">
        <v>29.666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143</v>
      </c>
      <c r="AU121" s="237" t="s">
        <v>80</v>
      </c>
      <c r="AV121" s="15" t="s">
        <v>141</v>
      </c>
      <c r="AW121" s="15" t="s">
        <v>32</v>
      </c>
      <c r="AX121" s="15" t="s">
        <v>78</v>
      </c>
      <c r="AY121" s="237" t="s">
        <v>135</v>
      </c>
    </row>
    <row r="122" spans="1:65" s="2" customFormat="1" ht="16.5" customHeight="1">
      <c r="A122" s="36"/>
      <c r="B122" s="37"/>
      <c r="C122" s="189" t="s">
        <v>141</v>
      </c>
      <c r="D122" s="189" t="s">
        <v>137</v>
      </c>
      <c r="E122" s="190" t="s">
        <v>157</v>
      </c>
      <c r="F122" s="191" t="s">
        <v>158</v>
      </c>
      <c r="G122" s="192" t="s">
        <v>159</v>
      </c>
      <c r="H122" s="193">
        <v>56.365000000000002</v>
      </c>
      <c r="I122" s="194"/>
      <c r="J122" s="195">
        <f>ROUND(I122*H122,2)</f>
        <v>0</v>
      </c>
      <c r="K122" s="191" t="s">
        <v>19</v>
      </c>
      <c r="L122" s="41"/>
      <c r="M122" s="196" t="s">
        <v>19</v>
      </c>
      <c r="N122" s="197" t="s">
        <v>41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141</v>
      </c>
      <c r="AT122" s="200" t="s">
        <v>137</v>
      </c>
      <c r="AU122" s="200" t="s">
        <v>80</v>
      </c>
      <c r="AY122" s="19" t="s">
        <v>135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78</v>
      </c>
      <c r="BK122" s="201">
        <f>ROUND(I122*H122,2)</f>
        <v>0</v>
      </c>
      <c r="BL122" s="19" t="s">
        <v>141</v>
      </c>
      <c r="BM122" s="200" t="s">
        <v>160</v>
      </c>
    </row>
    <row r="123" spans="1:65" s="2" customFormat="1" ht="11.25">
      <c r="A123" s="36"/>
      <c r="B123" s="37"/>
      <c r="C123" s="38"/>
      <c r="D123" s="202" t="s">
        <v>142</v>
      </c>
      <c r="E123" s="38"/>
      <c r="F123" s="203" t="s">
        <v>158</v>
      </c>
      <c r="G123" s="38"/>
      <c r="H123" s="38"/>
      <c r="I123" s="110"/>
      <c r="J123" s="38"/>
      <c r="K123" s="38"/>
      <c r="L123" s="41"/>
      <c r="M123" s="204"/>
      <c r="N123" s="205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142</v>
      </c>
      <c r="AU123" s="19" t="s">
        <v>80</v>
      </c>
    </row>
    <row r="124" spans="1:65" s="14" customFormat="1" ht="11.25">
      <c r="B124" s="216"/>
      <c r="C124" s="217"/>
      <c r="D124" s="202" t="s">
        <v>143</v>
      </c>
      <c r="E124" s="218" t="s">
        <v>19</v>
      </c>
      <c r="F124" s="219" t="s">
        <v>161</v>
      </c>
      <c r="G124" s="217"/>
      <c r="H124" s="220">
        <v>56.365000000000002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143</v>
      </c>
      <c r="AU124" s="226" t="s">
        <v>80</v>
      </c>
      <c r="AV124" s="14" t="s">
        <v>80</v>
      </c>
      <c r="AW124" s="14" t="s">
        <v>32</v>
      </c>
      <c r="AX124" s="14" t="s">
        <v>70</v>
      </c>
      <c r="AY124" s="226" t="s">
        <v>135</v>
      </c>
    </row>
    <row r="125" spans="1:65" s="15" customFormat="1" ht="11.25">
      <c r="B125" s="227"/>
      <c r="C125" s="228"/>
      <c r="D125" s="202" t="s">
        <v>143</v>
      </c>
      <c r="E125" s="229" t="s">
        <v>19</v>
      </c>
      <c r="F125" s="230" t="s">
        <v>148</v>
      </c>
      <c r="G125" s="228"/>
      <c r="H125" s="231">
        <v>56.365000000000002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143</v>
      </c>
      <c r="AU125" s="237" t="s">
        <v>80</v>
      </c>
      <c r="AV125" s="15" t="s">
        <v>141</v>
      </c>
      <c r="AW125" s="15" t="s">
        <v>32</v>
      </c>
      <c r="AX125" s="15" t="s">
        <v>78</v>
      </c>
      <c r="AY125" s="237" t="s">
        <v>135</v>
      </c>
    </row>
    <row r="126" spans="1:65" s="12" customFormat="1" ht="22.9" customHeight="1">
      <c r="B126" s="173"/>
      <c r="C126" s="174"/>
      <c r="D126" s="175" t="s">
        <v>69</v>
      </c>
      <c r="E126" s="187" t="s">
        <v>80</v>
      </c>
      <c r="F126" s="187" t="s">
        <v>162</v>
      </c>
      <c r="G126" s="174"/>
      <c r="H126" s="174"/>
      <c r="I126" s="177"/>
      <c r="J126" s="188">
        <f>BK126</f>
        <v>0</v>
      </c>
      <c r="K126" s="174"/>
      <c r="L126" s="179"/>
      <c r="M126" s="180"/>
      <c r="N126" s="181"/>
      <c r="O126" s="181"/>
      <c r="P126" s="182">
        <f>SUM(P127:P194)</f>
        <v>0</v>
      </c>
      <c r="Q126" s="181"/>
      <c r="R126" s="182">
        <f>SUM(R127:R194)</f>
        <v>0</v>
      </c>
      <c r="S126" s="181"/>
      <c r="T126" s="183">
        <f>SUM(T127:T194)</f>
        <v>0</v>
      </c>
      <c r="AR126" s="184" t="s">
        <v>78</v>
      </c>
      <c r="AT126" s="185" t="s">
        <v>69</v>
      </c>
      <c r="AU126" s="185" t="s">
        <v>78</v>
      </c>
      <c r="AY126" s="184" t="s">
        <v>135</v>
      </c>
      <c r="BK126" s="186">
        <f>SUM(BK127:BK194)</f>
        <v>0</v>
      </c>
    </row>
    <row r="127" spans="1:65" s="2" customFormat="1" ht="16.5" customHeight="1">
      <c r="A127" s="36"/>
      <c r="B127" s="37"/>
      <c r="C127" s="189" t="s">
        <v>163</v>
      </c>
      <c r="D127" s="189" t="s">
        <v>137</v>
      </c>
      <c r="E127" s="190" t="s">
        <v>164</v>
      </c>
      <c r="F127" s="191" t="s">
        <v>165</v>
      </c>
      <c r="G127" s="192" t="s">
        <v>140</v>
      </c>
      <c r="H127" s="193">
        <v>2.4540000000000002</v>
      </c>
      <c r="I127" s="194"/>
      <c r="J127" s="195">
        <f>ROUND(I127*H127,2)</f>
        <v>0</v>
      </c>
      <c r="K127" s="191" t="s">
        <v>19</v>
      </c>
      <c r="L127" s="41"/>
      <c r="M127" s="196" t="s">
        <v>19</v>
      </c>
      <c r="N127" s="197" t="s">
        <v>41</v>
      </c>
      <c r="O127" s="66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141</v>
      </c>
      <c r="AT127" s="200" t="s">
        <v>137</v>
      </c>
      <c r="AU127" s="200" t="s">
        <v>80</v>
      </c>
      <c r="AY127" s="19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9" t="s">
        <v>78</v>
      </c>
      <c r="BK127" s="201">
        <f>ROUND(I127*H127,2)</f>
        <v>0</v>
      </c>
      <c r="BL127" s="19" t="s">
        <v>141</v>
      </c>
      <c r="BM127" s="200" t="s">
        <v>166</v>
      </c>
    </row>
    <row r="128" spans="1:65" s="2" customFormat="1" ht="11.25">
      <c r="A128" s="36"/>
      <c r="B128" s="37"/>
      <c r="C128" s="38"/>
      <c r="D128" s="202" t="s">
        <v>142</v>
      </c>
      <c r="E128" s="38"/>
      <c r="F128" s="203" t="s">
        <v>165</v>
      </c>
      <c r="G128" s="38"/>
      <c r="H128" s="38"/>
      <c r="I128" s="110"/>
      <c r="J128" s="38"/>
      <c r="K128" s="38"/>
      <c r="L128" s="41"/>
      <c r="M128" s="204"/>
      <c r="N128" s="205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142</v>
      </c>
      <c r="AU128" s="19" t="s">
        <v>80</v>
      </c>
    </row>
    <row r="129" spans="1:65" s="2" customFormat="1" ht="16.5" customHeight="1">
      <c r="A129" s="36"/>
      <c r="B129" s="37"/>
      <c r="C129" s="189" t="s">
        <v>156</v>
      </c>
      <c r="D129" s="189" t="s">
        <v>137</v>
      </c>
      <c r="E129" s="190" t="s">
        <v>167</v>
      </c>
      <c r="F129" s="191" t="s">
        <v>168</v>
      </c>
      <c r="G129" s="192" t="s">
        <v>140</v>
      </c>
      <c r="H129" s="193">
        <v>13.481</v>
      </c>
      <c r="I129" s="194"/>
      <c r="J129" s="195">
        <f>ROUND(I129*H129,2)</f>
        <v>0</v>
      </c>
      <c r="K129" s="191" t="s">
        <v>19</v>
      </c>
      <c r="L129" s="41"/>
      <c r="M129" s="196" t="s">
        <v>19</v>
      </c>
      <c r="N129" s="197" t="s">
        <v>41</v>
      </c>
      <c r="O129" s="6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141</v>
      </c>
      <c r="AT129" s="200" t="s">
        <v>137</v>
      </c>
      <c r="AU129" s="200" t="s">
        <v>80</v>
      </c>
      <c r="AY129" s="19" t="s">
        <v>135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9" t="s">
        <v>78</v>
      </c>
      <c r="BK129" s="201">
        <f>ROUND(I129*H129,2)</f>
        <v>0</v>
      </c>
      <c r="BL129" s="19" t="s">
        <v>141</v>
      </c>
      <c r="BM129" s="200" t="s">
        <v>169</v>
      </c>
    </row>
    <row r="130" spans="1:65" s="2" customFormat="1" ht="11.25">
      <c r="A130" s="36"/>
      <c r="B130" s="37"/>
      <c r="C130" s="38"/>
      <c r="D130" s="202" t="s">
        <v>142</v>
      </c>
      <c r="E130" s="38"/>
      <c r="F130" s="203" t="s">
        <v>168</v>
      </c>
      <c r="G130" s="38"/>
      <c r="H130" s="38"/>
      <c r="I130" s="110"/>
      <c r="J130" s="38"/>
      <c r="K130" s="38"/>
      <c r="L130" s="41"/>
      <c r="M130" s="204"/>
      <c r="N130" s="205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142</v>
      </c>
      <c r="AU130" s="19" t="s">
        <v>80</v>
      </c>
    </row>
    <row r="131" spans="1:65" s="13" customFormat="1" ht="11.25">
      <c r="B131" s="206"/>
      <c r="C131" s="207"/>
      <c r="D131" s="202" t="s">
        <v>143</v>
      </c>
      <c r="E131" s="208" t="s">
        <v>19</v>
      </c>
      <c r="F131" s="209" t="s">
        <v>144</v>
      </c>
      <c r="G131" s="207"/>
      <c r="H131" s="208" t="s">
        <v>19</v>
      </c>
      <c r="I131" s="210"/>
      <c r="J131" s="207"/>
      <c r="K131" s="207"/>
      <c r="L131" s="211"/>
      <c r="M131" s="212"/>
      <c r="N131" s="213"/>
      <c r="O131" s="213"/>
      <c r="P131" s="213"/>
      <c r="Q131" s="213"/>
      <c r="R131" s="213"/>
      <c r="S131" s="213"/>
      <c r="T131" s="214"/>
      <c r="AT131" s="215" t="s">
        <v>143</v>
      </c>
      <c r="AU131" s="215" t="s">
        <v>80</v>
      </c>
      <c r="AV131" s="13" t="s">
        <v>78</v>
      </c>
      <c r="AW131" s="13" t="s">
        <v>32</v>
      </c>
      <c r="AX131" s="13" t="s">
        <v>70</v>
      </c>
      <c r="AY131" s="215" t="s">
        <v>135</v>
      </c>
    </row>
    <row r="132" spans="1:65" s="14" customFormat="1" ht="11.25">
      <c r="B132" s="216"/>
      <c r="C132" s="217"/>
      <c r="D132" s="202" t="s">
        <v>143</v>
      </c>
      <c r="E132" s="218" t="s">
        <v>19</v>
      </c>
      <c r="F132" s="219" t="s">
        <v>170</v>
      </c>
      <c r="G132" s="217"/>
      <c r="H132" s="220">
        <v>3.948</v>
      </c>
      <c r="I132" s="221"/>
      <c r="J132" s="217"/>
      <c r="K132" s="217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143</v>
      </c>
      <c r="AU132" s="226" t="s">
        <v>80</v>
      </c>
      <c r="AV132" s="14" t="s">
        <v>80</v>
      </c>
      <c r="AW132" s="14" t="s">
        <v>32</v>
      </c>
      <c r="AX132" s="14" t="s">
        <v>70</v>
      </c>
      <c r="AY132" s="226" t="s">
        <v>135</v>
      </c>
    </row>
    <row r="133" spans="1:65" s="13" customFormat="1" ht="11.25">
      <c r="B133" s="206"/>
      <c r="C133" s="207"/>
      <c r="D133" s="202" t="s">
        <v>143</v>
      </c>
      <c r="E133" s="208" t="s">
        <v>19</v>
      </c>
      <c r="F133" s="209" t="s">
        <v>146</v>
      </c>
      <c r="G133" s="207"/>
      <c r="H133" s="208" t="s">
        <v>19</v>
      </c>
      <c r="I133" s="210"/>
      <c r="J133" s="207"/>
      <c r="K133" s="207"/>
      <c r="L133" s="211"/>
      <c r="M133" s="212"/>
      <c r="N133" s="213"/>
      <c r="O133" s="213"/>
      <c r="P133" s="213"/>
      <c r="Q133" s="213"/>
      <c r="R133" s="213"/>
      <c r="S133" s="213"/>
      <c r="T133" s="214"/>
      <c r="AT133" s="215" t="s">
        <v>143</v>
      </c>
      <c r="AU133" s="215" t="s">
        <v>80</v>
      </c>
      <c r="AV133" s="13" t="s">
        <v>78</v>
      </c>
      <c r="AW133" s="13" t="s">
        <v>32</v>
      </c>
      <c r="AX133" s="13" t="s">
        <v>70</v>
      </c>
      <c r="AY133" s="215" t="s">
        <v>135</v>
      </c>
    </row>
    <row r="134" spans="1:65" s="14" customFormat="1" ht="11.25">
      <c r="B134" s="216"/>
      <c r="C134" s="217"/>
      <c r="D134" s="202" t="s">
        <v>143</v>
      </c>
      <c r="E134" s="218" t="s">
        <v>19</v>
      </c>
      <c r="F134" s="219" t="s">
        <v>171</v>
      </c>
      <c r="G134" s="217"/>
      <c r="H134" s="220">
        <v>9.5329999999999995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143</v>
      </c>
      <c r="AU134" s="226" t="s">
        <v>80</v>
      </c>
      <c r="AV134" s="14" t="s">
        <v>80</v>
      </c>
      <c r="AW134" s="14" t="s">
        <v>32</v>
      </c>
      <c r="AX134" s="14" t="s">
        <v>70</v>
      </c>
      <c r="AY134" s="226" t="s">
        <v>135</v>
      </c>
    </row>
    <row r="135" spans="1:65" s="15" customFormat="1" ht="11.25">
      <c r="B135" s="227"/>
      <c r="C135" s="228"/>
      <c r="D135" s="202" t="s">
        <v>143</v>
      </c>
      <c r="E135" s="229" t="s">
        <v>19</v>
      </c>
      <c r="F135" s="230" t="s">
        <v>148</v>
      </c>
      <c r="G135" s="228"/>
      <c r="H135" s="231">
        <v>13.481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AT135" s="237" t="s">
        <v>143</v>
      </c>
      <c r="AU135" s="237" t="s">
        <v>80</v>
      </c>
      <c r="AV135" s="15" t="s">
        <v>141</v>
      </c>
      <c r="AW135" s="15" t="s">
        <v>32</v>
      </c>
      <c r="AX135" s="15" t="s">
        <v>78</v>
      </c>
      <c r="AY135" s="237" t="s">
        <v>135</v>
      </c>
    </row>
    <row r="136" spans="1:65" s="2" customFormat="1" ht="16.5" customHeight="1">
      <c r="A136" s="36"/>
      <c r="B136" s="37"/>
      <c r="C136" s="189" t="s">
        <v>172</v>
      </c>
      <c r="D136" s="189" t="s">
        <v>137</v>
      </c>
      <c r="E136" s="190" t="s">
        <v>173</v>
      </c>
      <c r="F136" s="191" t="s">
        <v>174</v>
      </c>
      <c r="G136" s="192" t="s">
        <v>175</v>
      </c>
      <c r="H136" s="193">
        <v>45.649000000000001</v>
      </c>
      <c r="I136" s="194"/>
      <c r="J136" s="195">
        <f>ROUND(I136*H136,2)</f>
        <v>0</v>
      </c>
      <c r="K136" s="191" t="s">
        <v>19</v>
      </c>
      <c r="L136" s="41"/>
      <c r="M136" s="196" t="s">
        <v>19</v>
      </c>
      <c r="N136" s="197" t="s">
        <v>41</v>
      </c>
      <c r="O136" s="66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0" t="s">
        <v>141</v>
      </c>
      <c r="AT136" s="200" t="s">
        <v>137</v>
      </c>
      <c r="AU136" s="200" t="s">
        <v>80</v>
      </c>
      <c r="AY136" s="19" t="s">
        <v>135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9" t="s">
        <v>78</v>
      </c>
      <c r="BK136" s="201">
        <f>ROUND(I136*H136,2)</f>
        <v>0</v>
      </c>
      <c r="BL136" s="19" t="s">
        <v>141</v>
      </c>
      <c r="BM136" s="200" t="s">
        <v>176</v>
      </c>
    </row>
    <row r="137" spans="1:65" s="2" customFormat="1" ht="11.25">
      <c r="A137" s="36"/>
      <c r="B137" s="37"/>
      <c r="C137" s="38"/>
      <c r="D137" s="202" t="s">
        <v>142</v>
      </c>
      <c r="E137" s="38"/>
      <c r="F137" s="203" t="s">
        <v>174</v>
      </c>
      <c r="G137" s="38"/>
      <c r="H137" s="38"/>
      <c r="I137" s="110"/>
      <c r="J137" s="38"/>
      <c r="K137" s="38"/>
      <c r="L137" s="41"/>
      <c r="M137" s="204"/>
      <c r="N137" s="20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142</v>
      </c>
      <c r="AU137" s="19" t="s">
        <v>80</v>
      </c>
    </row>
    <row r="138" spans="1:65" s="13" customFormat="1" ht="11.25">
      <c r="B138" s="206"/>
      <c r="C138" s="207"/>
      <c r="D138" s="202" t="s">
        <v>143</v>
      </c>
      <c r="E138" s="208" t="s">
        <v>19</v>
      </c>
      <c r="F138" s="209" t="s">
        <v>144</v>
      </c>
      <c r="G138" s="207"/>
      <c r="H138" s="208" t="s">
        <v>19</v>
      </c>
      <c r="I138" s="210"/>
      <c r="J138" s="207"/>
      <c r="K138" s="207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143</v>
      </c>
      <c r="AU138" s="215" t="s">
        <v>80</v>
      </c>
      <c r="AV138" s="13" t="s">
        <v>78</v>
      </c>
      <c r="AW138" s="13" t="s">
        <v>32</v>
      </c>
      <c r="AX138" s="13" t="s">
        <v>70</v>
      </c>
      <c r="AY138" s="215" t="s">
        <v>135</v>
      </c>
    </row>
    <row r="139" spans="1:65" s="14" customFormat="1" ht="11.25">
      <c r="B139" s="216"/>
      <c r="C139" s="217"/>
      <c r="D139" s="202" t="s">
        <v>143</v>
      </c>
      <c r="E139" s="218" t="s">
        <v>19</v>
      </c>
      <c r="F139" s="219" t="s">
        <v>177</v>
      </c>
      <c r="G139" s="217"/>
      <c r="H139" s="220">
        <v>6.0730000000000004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143</v>
      </c>
      <c r="AU139" s="226" t="s">
        <v>80</v>
      </c>
      <c r="AV139" s="14" t="s">
        <v>80</v>
      </c>
      <c r="AW139" s="14" t="s">
        <v>32</v>
      </c>
      <c r="AX139" s="14" t="s">
        <v>70</v>
      </c>
      <c r="AY139" s="226" t="s">
        <v>135</v>
      </c>
    </row>
    <row r="140" spans="1:65" s="14" customFormat="1" ht="11.25">
      <c r="B140" s="216"/>
      <c r="C140" s="217"/>
      <c r="D140" s="202" t="s">
        <v>143</v>
      </c>
      <c r="E140" s="218" t="s">
        <v>19</v>
      </c>
      <c r="F140" s="219" t="s">
        <v>178</v>
      </c>
      <c r="G140" s="217"/>
      <c r="H140" s="220">
        <v>9.5419999999999998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143</v>
      </c>
      <c r="AU140" s="226" t="s">
        <v>80</v>
      </c>
      <c r="AV140" s="14" t="s">
        <v>80</v>
      </c>
      <c r="AW140" s="14" t="s">
        <v>32</v>
      </c>
      <c r="AX140" s="14" t="s">
        <v>70</v>
      </c>
      <c r="AY140" s="226" t="s">
        <v>135</v>
      </c>
    </row>
    <row r="141" spans="1:65" s="14" customFormat="1" ht="11.25">
      <c r="B141" s="216"/>
      <c r="C141" s="217"/>
      <c r="D141" s="202" t="s">
        <v>143</v>
      </c>
      <c r="E141" s="218" t="s">
        <v>19</v>
      </c>
      <c r="F141" s="219" t="s">
        <v>179</v>
      </c>
      <c r="G141" s="217"/>
      <c r="H141" s="220">
        <v>2.8</v>
      </c>
      <c r="I141" s="221"/>
      <c r="J141" s="217"/>
      <c r="K141" s="217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143</v>
      </c>
      <c r="AU141" s="226" t="s">
        <v>80</v>
      </c>
      <c r="AV141" s="14" t="s">
        <v>80</v>
      </c>
      <c r="AW141" s="14" t="s">
        <v>32</v>
      </c>
      <c r="AX141" s="14" t="s">
        <v>70</v>
      </c>
      <c r="AY141" s="226" t="s">
        <v>135</v>
      </c>
    </row>
    <row r="142" spans="1:65" s="13" customFormat="1" ht="11.25">
      <c r="B142" s="206"/>
      <c r="C142" s="207"/>
      <c r="D142" s="202" t="s">
        <v>143</v>
      </c>
      <c r="E142" s="208" t="s">
        <v>19</v>
      </c>
      <c r="F142" s="209" t="s">
        <v>146</v>
      </c>
      <c r="G142" s="207"/>
      <c r="H142" s="208" t="s">
        <v>19</v>
      </c>
      <c r="I142" s="210"/>
      <c r="J142" s="207"/>
      <c r="K142" s="207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143</v>
      </c>
      <c r="AU142" s="215" t="s">
        <v>80</v>
      </c>
      <c r="AV142" s="13" t="s">
        <v>78</v>
      </c>
      <c r="AW142" s="13" t="s">
        <v>32</v>
      </c>
      <c r="AX142" s="13" t="s">
        <v>70</v>
      </c>
      <c r="AY142" s="215" t="s">
        <v>135</v>
      </c>
    </row>
    <row r="143" spans="1:65" s="14" customFormat="1" ht="11.25">
      <c r="B143" s="216"/>
      <c r="C143" s="217"/>
      <c r="D143" s="202" t="s">
        <v>143</v>
      </c>
      <c r="E143" s="218" t="s">
        <v>19</v>
      </c>
      <c r="F143" s="219" t="s">
        <v>180</v>
      </c>
      <c r="G143" s="217"/>
      <c r="H143" s="220">
        <v>5.0179999999999998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143</v>
      </c>
      <c r="AU143" s="226" t="s">
        <v>80</v>
      </c>
      <c r="AV143" s="14" t="s">
        <v>80</v>
      </c>
      <c r="AW143" s="14" t="s">
        <v>32</v>
      </c>
      <c r="AX143" s="14" t="s">
        <v>70</v>
      </c>
      <c r="AY143" s="226" t="s">
        <v>135</v>
      </c>
    </row>
    <row r="144" spans="1:65" s="14" customFormat="1" ht="11.25">
      <c r="B144" s="216"/>
      <c r="C144" s="217"/>
      <c r="D144" s="202" t="s">
        <v>143</v>
      </c>
      <c r="E144" s="218" t="s">
        <v>19</v>
      </c>
      <c r="F144" s="219" t="s">
        <v>181</v>
      </c>
      <c r="G144" s="217"/>
      <c r="H144" s="220">
        <v>17.175999999999998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143</v>
      </c>
      <c r="AU144" s="226" t="s">
        <v>80</v>
      </c>
      <c r="AV144" s="14" t="s">
        <v>80</v>
      </c>
      <c r="AW144" s="14" t="s">
        <v>32</v>
      </c>
      <c r="AX144" s="14" t="s">
        <v>70</v>
      </c>
      <c r="AY144" s="226" t="s">
        <v>135</v>
      </c>
    </row>
    <row r="145" spans="1:65" s="14" customFormat="1" ht="11.25">
      <c r="B145" s="216"/>
      <c r="C145" s="217"/>
      <c r="D145" s="202" t="s">
        <v>143</v>
      </c>
      <c r="E145" s="218" t="s">
        <v>19</v>
      </c>
      <c r="F145" s="219" t="s">
        <v>182</v>
      </c>
      <c r="G145" s="217"/>
      <c r="H145" s="220">
        <v>5.04</v>
      </c>
      <c r="I145" s="221"/>
      <c r="J145" s="217"/>
      <c r="K145" s="217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143</v>
      </c>
      <c r="AU145" s="226" t="s">
        <v>80</v>
      </c>
      <c r="AV145" s="14" t="s">
        <v>80</v>
      </c>
      <c r="AW145" s="14" t="s">
        <v>32</v>
      </c>
      <c r="AX145" s="14" t="s">
        <v>70</v>
      </c>
      <c r="AY145" s="226" t="s">
        <v>135</v>
      </c>
    </row>
    <row r="146" spans="1:65" s="15" customFormat="1" ht="11.25">
      <c r="B146" s="227"/>
      <c r="C146" s="228"/>
      <c r="D146" s="202" t="s">
        <v>143</v>
      </c>
      <c r="E146" s="229" t="s">
        <v>19</v>
      </c>
      <c r="F146" s="230" t="s">
        <v>148</v>
      </c>
      <c r="G146" s="228"/>
      <c r="H146" s="231">
        <v>45.648999999999994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AT146" s="237" t="s">
        <v>143</v>
      </c>
      <c r="AU146" s="237" t="s">
        <v>80</v>
      </c>
      <c r="AV146" s="15" t="s">
        <v>141</v>
      </c>
      <c r="AW146" s="15" t="s">
        <v>32</v>
      </c>
      <c r="AX146" s="15" t="s">
        <v>78</v>
      </c>
      <c r="AY146" s="237" t="s">
        <v>135</v>
      </c>
    </row>
    <row r="147" spans="1:65" s="2" customFormat="1" ht="16.5" customHeight="1">
      <c r="A147" s="36"/>
      <c r="B147" s="37"/>
      <c r="C147" s="189" t="s">
        <v>160</v>
      </c>
      <c r="D147" s="189" t="s">
        <v>137</v>
      </c>
      <c r="E147" s="190" t="s">
        <v>183</v>
      </c>
      <c r="F147" s="191" t="s">
        <v>184</v>
      </c>
      <c r="G147" s="192" t="s">
        <v>185</v>
      </c>
      <c r="H147" s="193">
        <v>1</v>
      </c>
      <c r="I147" s="194"/>
      <c r="J147" s="195">
        <f>ROUND(I147*H147,2)</f>
        <v>0</v>
      </c>
      <c r="K147" s="191" t="s">
        <v>19</v>
      </c>
      <c r="L147" s="41"/>
      <c r="M147" s="196" t="s">
        <v>19</v>
      </c>
      <c r="N147" s="197" t="s">
        <v>41</v>
      </c>
      <c r="O147" s="66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141</v>
      </c>
      <c r="AT147" s="200" t="s">
        <v>137</v>
      </c>
      <c r="AU147" s="200" t="s">
        <v>80</v>
      </c>
      <c r="AY147" s="19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9" t="s">
        <v>78</v>
      </c>
      <c r="BK147" s="201">
        <f>ROUND(I147*H147,2)</f>
        <v>0</v>
      </c>
      <c r="BL147" s="19" t="s">
        <v>141</v>
      </c>
      <c r="BM147" s="200" t="s">
        <v>186</v>
      </c>
    </row>
    <row r="148" spans="1:65" s="2" customFormat="1" ht="11.25">
      <c r="A148" s="36"/>
      <c r="B148" s="37"/>
      <c r="C148" s="38"/>
      <c r="D148" s="202" t="s">
        <v>142</v>
      </c>
      <c r="E148" s="38"/>
      <c r="F148" s="203" t="s">
        <v>184</v>
      </c>
      <c r="G148" s="38"/>
      <c r="H148" s="38"/>
      <c r="I148" s="110"/>
      <c r="J148" s="38"/>
      <c r="K148" s="38"/>
      <c r="L148" s="41"/>
      <c r="M148" s="204"/>
      <c r="N148" s="205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142</v>
      </c>
      <c r="AU148" s="19" t="s">
        <v>80</v>
      </c>
    </row>
    <row r="149" spans="1:65" s="13" customFormat="1" ht="11.25">
      <c r="B149" s="206"/>
      <c r="C149" s="207"/>
      <c r="D149" s="202" t="s">
        <v>143</v>
      </c>
      <c r="E149" s="208" t="s">
        <v>19</v>
      </c>
      <c r="F149" s="209" t="s">
        <v>146</v>
      </c>
      <c r="G149" s="207"/>
      <c r="H149" s="208" t="s">
        <v>19</v>
      </c>
      <c r="I149" s="210"/>
      <c r="J149" s="207"/>
      <c r="K149" s="207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143</v>
      </c>
      <c r="AU149" s="215" t="s">
        <v>80</v>
      </c>
      <c r="AV149" s="13" t="s">
        <v>78</v>
      </c>
      <c r="AW149" s="13" t="s">
        <v>32</v>
      </c>
      <c r="AX149" s="13" t="s">
        <v>70</v>
      </c>
      <c r="AY149" s="215" t="s">
        <v>135</v>
      </c>
    </row>
    <row r="150" spans="1:65" s="14" customFormat="1" ht="11.25">
      <c r="B150" s="216"/>
      <c r="C150" s="217"/>
      <c r="D150" s="202" t="s">
        <v>143</v>
      </c>
      <c r="E150" s="218" t="s">
        <v>19</v>
      </c>
      <c r="F150" s="219" t="s">
        <v>187</v>
      </c>
      <c r="G150" s="217"/>
      <c r="H150" s="220">
        <v>1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143</v>
      </c>
      <c r="AU150" s="226" t="s">
        <v>80</v>
      </c>
      <c r="AV150" s="14" t="s">
        <v>80</v>
      </c>
      <c r="AW150" s="14" t="s">
        <v>32</v>
      </c>
      <c r="AX150" s="14" t="s">
        <v>70</v>
      </c>
      <c r="AY150" s="226" t="s">
        <v>135</v>
      </c>
    </row>
    <row r="151" spans="1:65" s="15" customFormat="1" ht="11.25">
      <c r="B151" s="227"/>
      <c r="C151" s="228"/>
      <c r="D151" s="202" t="s">
        <v>143</v>
      </c>
      <c r="E151" s="229" t="s">
        <v>19</v>
      </c>
      <c r="F151" s="230" t="s">
        <v>148</v>
      </c>
      <c r="G151" s="228"/>
      <c r="H151" s="231">
        <v>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143</v>
      </c>
      <c r="AU151" s="237" t="s">
        <v>80</v>
      </c>
      <c r="AV151" s="15" t="s">
        <v>141</v>
      </c>
      <c r="AW151" s="15" t="s">
        <v>32</v>
      </c>
      <c r="AX151" s="15" t="s">
        <v>78</v>
      </c>
      <c r="AY151" s="237" t="s">
        <v>135</v>
      </c>
    </row>
    <row r="152" spans="1:65" s="2" customFormat="1" ht="16.5" customHeight="1">
      <c r="A152" s="36"/>
      <c r="B152" s="37"/>
      <c r="C152" s="189" t="s">
        <v>188</v>
      </c>
      <c r="D152" s="189" t="s">
        <v>137</v>
      </c>
      <c r="E152" s="190" t="s">
        <v>189</v>
      </c>
      <c r="F152" s="191" t="s">
        <v>190</v>
      </c>
      <c r="G152" s="192" t="s">
        <v>175</v>
      </c>
      <c r="H152" s="193">
        <v>37.039000000000001</v>
      </c>
      <c r="I152" s="194"/>
      <c r="J152" s="195">
        <f>ROUND(I152*H152,2)</f>
        <v>0</v>
      </c>
      <c r="K152" s="191" t="s">
        <v>19</v>
      </c>
      <c r="L152" s="41"/>
      <c r="M152" s="196" t="s">
        <v>19</v>
      </c>
      <c r="N152" s="197" t="s">
        <v>41</v>
      </c>
      <c r="O152" s="66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0" t="s">
        <v>141</v>
      </c>
      <c r="AT152" s="200" t="s">
        <v>137</v>
      </c>
      <c r="AU152" s="200" t="s">
        <v>80</v>
      </c>
      <c r="AY152" s="19" t="s">
        <v>135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9" t="s">
        <v>78</v>
      </c>
      <c r="BK152" s="201">
        <f>ROUND(I152*H152,2)</f>
        <v>0</v>
      </c>
      <c r="BL152" s="19" t="s">
        <v>141</v>
      </c>
      <c r="BM152" s="200" t="s">
        <v>191</v>
      </c>
    </row>
    <row r="153" spans="1:65" s="2" customFormat="1" ht="11.25">
      <c r="A153" s="36"/>
      <c r="B153" s="37"/>
      <c r="C153" s="38"/>
      <c r="D153" s="202" t="s">
        <v>142</v>
      </c>
      <c r="E153" s="38"/>
      <c r="F153" s="203" t="s">
        <v>190</v>
      </c>
      <c r="G153" s="38"/>
      <c r="H153" s="38"/>
      <c r="I153" s="110"/>
      <c r="J153" s="38"/>
      <c r="K153" s="38"/>
      <c r="L153" s="41"/>
      <c r="M153" s="204"/>
      <c r="N153" s="205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142</v>
      </c>
      <c r="AU153" s="19" t="s">
        <v>80</v>
      </c>
    </row>
    <row r="154" spans="1:65" s="13" customFormat="1" ht="11.25">
      <c r="B154" s="206"/>
      <c r="C154" s="207"/>
      <c r="D154" s="202" t="s">
        <v>143</v>
      </c>
      <c r="E154" s="208" t="s">
        <v>19</v>
      </c>
      <c r="F154" s="209" t="s">
        <v>144</v>
      </c>
      <c r="G154" s="207"/>
      <c r="H154" s="208" t="s">
        <v>19</v>
      </c>
      <c r="I154" s="210"/>
      <c r="J154" s="207"/>
      <c r="K154" s="207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143</v>
      </c>
      <c r="AU154" s="215" t="s">
        <v>80</v>
      </c>
      <c r="AV154" s="13" t="s">
        <v>78</v>
      </c>
      <c r="AW154" s="13" t="s">
        <v>32</v>
      </c>
      <c r="AX154" s="13" t="s">
        <v>70</v>
      </c>
      <c r="AY154" s="215" t="s">
        <v>135</v>
      </c>
    </row>
    <row r="155" spans="1:65" s="14" customFormat="1" ht="11.25">
      <c r="B155" s="216"/>
      <c r="C155" s="217"/>
      <c r="D155" s="202" t="s">
        <v>143</v>
      </c>
      <c r="E155" s="218" t="s">
        <v>19</v>
      </c>
      <c r="F155" s="219" t="s">
        <v>192</v>
      </c>
      <c r="G155" s="217"/>
      <c r="H155" s="220">
        <v>13.537000000000001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143</v>
      </c>
      <c r="AU155" s="226" t="s">
        <v>80</v>
      </c>
      <c r="AV155" s="14" t="s">
        <v>80</v>
      </c>
      <c r="AW155" s="14" t="s">
        <v>32</v>
      </c>
      <c r="AX155" s="14" t="s">
        <v>70</v>
      </c>
      <c r="AY155" s="226" t="s">
        <v>135</v>
      </c>
    </row>
    <row r="156" spans="1:65" s="13" customFormat="1" ht="11.25">
      <c r="B156" s="206"/>
      <c r="C156" s="207"/>
      <c r="D156" s="202" t="s">
        <v>143</v>
      </c>
      <c r="E156" s="208" t="s">
        <v>19</v>
      </c>
      <c r="F156" s="209" t="s">
        <v>146</v>
      </c>
      <c r="G156" s="207"/>
      <c r="H156" s="208" t="s">
        <v>19</v>
      </c>
      <c r="I156" s="210"/>
      <c r="J156" s="207"/>
      <c r="K156" s="207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143</v>
      </c>
      <c r="AU156" s="215" t="s">
        <v>80</v>
      </c>
      <c r="AV156" s="13" t="s">
        <v>78</v>
      </c>
      <c r="AW156" s="13" t="s">
        <v>32</v>
      </c>
      <c r="AX156" s="13" t="s">
        <v>70</v>
      </c>
      <c r="AY156" s="215" t="s">
        <v>135</v>
      </c>
    </row>
    <row r="157" spans="1:65" s="14" customFormat="1" ht="11.25">
      <c r="B157" s="216"/>
      <c r="C157" s="217"/>
      <c r="D157" s="202" t="s">
        <v>143</v>
      </c>
      <c r="E157" s="218" t="s">
        <v>19</v>
      </c>
      <c r="F157" s="219" t="s">
        <v>193</v>
      </c>
      <c r="G157" s="217"/>
      <c r="H157" s="220">
        <v>23.501999999999999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143</v>
      </c>
      <c r="AU157" s="226" t="s">
        <v>80</v>
      </c>
      <c r="AV157" s="14" t="s">
        <v>80</v>
      </c>
      <c r="AW157" s="14" t="s">
        <v>32</v>
      </c>
      <c r="AX157" s="14" t="s">
        <v>70</v>
      </c>
      <c r="AY157" s="226" t="s">
        <v>135</v>
      </c>
    </row>
    <row r="158" spans="1:65" s="15" customFormat="1" ht="11.25">
      <c r="B158" s="227"/>
      <c r="C158" s="228"/>
      <c r="D158" s="202" t="s">
        <v>143</v>
      </c>
      <c r="E158" s="229" t="s">
        <v>19</v>
      </c>
      <c r="F158" s="230" t="s">
        <v>148</v>
      </c>
      <c r="G158" s="228"/>
      <c r="H158" s="231">
        <v>37.039000000000001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143</v>
      </c>
      <c r="AU158" s="237" t="s">
        <v>80</v>
      </c>
      <c r="AV158" s="15" t="s">
        <v>141</v>
      </c>
      <c r="AW158" s="15" t="s">
        <v>32</v>
      </c>
      <c r="AX158" s="15" t="s">
        <v>78</v>
      </c>
      <c r="AY158" s="237" t="s">
        <v>135</v>
      </c>
    </row>
    <row r="159" spans="1:65" s="2" customFormat="1" ht="16.5" customHeight="1">
      <c r="A159" s="36"/>
      <c r="B159" s="37"/>
      <c r="C159" s="189" t="s">
        <v>166</v>
      </c>
      <c r="D159" s="189" t="s">
        <v>137</v>
      </c>
      <c r="E159" s="190" t="s">
        <v>194</v>
      </c>
      <c r="F159" s="191" t="s">
        <v>195</v>
      </c>
      <c r="G159" s="192" t="s">
        <v>140</v>
      </c>
      <c r="H159" s="193">
        <v>15.183</v>
      </c>
      <c r="I159" s="194"/>
      <c r="J159" s="195">
        <f>ROUND(I159*H159,2)</f>
        <v>0</v>
      </c>
      <c r="K159" s="191" t="s">
        <v>19</v>
      </c>
      <c r="L159" s="41"/>
      <c r="M159" s="196" t="s">
        <v>19</v>
      </c>
      <c r="N159" s="197" t="s">
        <v>41</v>
      </c>
      <c r="O159" s="6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141</v>
      </c>
      <c r="AT159" s="200" t="s">
        <v>137</v>
      </c>
      <c r="AU159" s="200" t="s">
        <v>80</v>
      </c>
      <c r="AY159" s="19" t="s">
        <v>135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9" t="s">
        <v>78</v>
      </c>
      <c r="BK159" s="201">
        <f>ROUND(I159*H159,2)</f>
        <v>0</v>
      </c>
      <c r="BL159" s="19" t="s">
        <v>141</v>
      </c>
      <c r="BM159" s="200" t="s">
        <v>196</v>
      </c>
    </row>
    <row r="160" spans="1:65" s="2" customFormat="1" ht="11.25">
      <c r="A160" s="36"/>
      <c r="B160" s="37"/>
      <c r="C160" s="38"/>
      <c r="D160" s="202" t="s">
        <v>142</v>
      </c>
      <c r="E160" s="38"/>
      <c r="F160" s="203" t="s">
        <v>195</v>
      </c>
      <c r="G160" s="38"/>
      <c r="H160" s="38"/>
      <c r="I160" s="110"/>
      <c r="J160" s="38"/>
      <c r="K160" s="38"/>
      <c r="L160" s="41"/>
      <c r="M160" s="204"/>
      <c r="N160" s="205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142</v>
      </c>
      <c r="AU160" s="19" t="s">
        <v>80</v>
      </c>
    </row>
    <row r="161" spans="1:65" s="13" customFormat="1" ht="11.25">
      <c r="B161" s="206"/>
      <c r="C161" s="207"/>
      <c r="D161" s="202" t="s">
        <v>143</v>
      </c>
      <c r="E161" s="208" t="s">
        <v>19</v>
      </c>
      <c r="F161" s="209" t="s">
        <v>197</v>
      </c>
      <c r="G161" s="207"/>
      <c r="H161" s="208" t="s">
        <v>19</v>
      </c>
      <c r="I161" s="210"/>
      <c r="J161" s="207"/>
      <c r="K161" s="207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143</v>
      </c>
      <c r="AU161" s="215" t="s">
        <v>80</v>
      </c>
      <c r="AV161" s="13" t="s">
        <v>78</v>
      </c>
      <c r="AW161" s="13" t="s">
        <v>32</v>
      </c>
      <c r="AX161" s="13" t="s">
        <v>70</v>
      </c>
      <c r="AY161" s="215" t="s">
        <v>135</v>
      </c>
    </row>
    <row r="162" spans="1:65" s="13" customFormat="1" ht="11.25">
      <c r="B162" s="206"/>
      <c r="C162" s="207"/>
      <c r="D162" s="202" t="s">
        <v>143</v>
      </c>
      <c r="E162" s="208" t="s">
        <v>19</v>
      </c>
      <c r="F162" s="209" t="s">
        <v>144</v>
      </c>
      <c r="G162" s="207"/>
      <c r="H162" s="208" t="s">
        <v>19</v>
      </c>
      <c r="I162" s="210"/>
      <c r="J162" s="207"/>
      <c r="K162" s="207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143</v>
      </c>
      <c r="AU162" s="215" t="s">
        <v>80</v>
      </c>
      <c r="AV162" s="13" t="s">
        <v>78</v>
      </c>
      <c r="AW162" s="13" t="s">
        <v>32</v>
      </c>
      <c r="AX162" s="13" t="s">
        <v>70</v>
      </c>
      <c r="AY162" s="215" t="s">
        <v>135</v>
      </c>
    </row>
    <row r="163" spans="1:65" s="14" customFormat="1" ht="11.25">
      <c r="B163" s="216"/>
      <c r="C163" s="217"/>
      <c r="D163" s="202" t="s">
        <v>143</v>
      </c>
      <c r="E163" s="218" t="s">
        <v>19</v>
      </c>
      <c r="F163" s="219" t="s">
        <v>198</v>
      </c>
      <c r="G163" s="217"/>
      <c r="H163" s="220">
        <v>3.42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143</v>
      </c>
      <c r="AU163" s="226" t="s">
        <v>80</v>
      </c>
      <c r="AV163" s="14" t="s">
        <v>80</v>
      </c>
      <c r="AW163" s="14" t="s">
        <v>32</v>
      </c>
      <c r="AX163" s="14" t="s">
        <v>70</v>
      </c>
      <c r="AY163" s="226" t="s">
        <v>135</v>
      </c>
    </row>
    <row r="164" spans="1:65" s="14" customFormat="1" ht="11.25">
      <c r="B164" s="216"/>
      <c r="C164" s="217"/>
      <c r="D164" s="202" t="s">
        <v>143</v>
      </c>
      <c r="E164" s="218" t="s">
        <v>19</v>
      </c>
      <c r="F164" s="219" t="s">
        <v>199</v>
      </c>
      <c r="G164" s="217"/>
      <c r="H164" s="220">
        <v>1.68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143</v>
      </c>
      <c r="AU164" s="226" t="s">
        <v>80</v>
      </c>
      <c r="AV164" s="14" t="s">
        <v>80</v>
      </c>
      <c r="AW164" s="14" t="s">
        <v>32</v>
      </c>
      <c r="AX164" s="14" t="s">
        <v>70</v>
      </c>
      <c r="AY164" s="226" t="s">
        <v>135</v>
      </c>
    </row>
    <row r="165" spans="1:65" s="14" customFormat="1" ht="11.25">
      <c r="B165" s="216"/>
      <c r="C165" s="217"/>
      <c r="D165" s="202" t="s">
        <v>143</v>
      </c>
      <c r="E165" s="218" t="s">
        <v>19</v>
      </c>
      <c r="F165" s="219" t="s">
        <v>200</v>
      </c>
      <c r="G165" s="217"/>
      <c r="H165" s="220">
        <v>0.72799999999999998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143</v>
      </c>
      <c r="AU165" s="226" t="s">
        <v>80</v>
      </c>
      <c r="AV165" s="14" t="s">
        <v>80</v>
      </c>
      <c r="AW165" s="14" t="s">
        <v>32</v>
      </c>
      <c r="AX165" s="14" t="s">
        <v>70</v>
      </c>
      <c r="AY165" s="226" t="s">
        <v>135</v>
      </c>
    </row>
    <row r="166" spans="1:65" s="13" customFormat="1" ht="11.25">
      <c r="B166" s="206"/>
      <c r="C166" s="207"/>
      <c r="D166" s="202" t="s">
        <v>143</v>
      </c>
      <c r="E166" s="208" t="s">
        <v>19</v>
      </c>
      <c r="F166" s="209" t="s">
        <v>146</v>
      </c>
      <c r="G166" s="207"/>
      <c r="H166" s="208" t="s">
        <v>19</v>
      </c>
      <c r="I166" s="210"/>
      <c r="J166" s="207"/>
      <c r="K166" s="207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143</v>
      </c>
      <c r="AU166" s="215" t="s">
        <v>80</v>
      </c>
      <c r="AV166" s="13" t="s">
        <v>78</v>
      </c>
      <c r="AW166" s="13" t="s">
        <v>32</v>
      </c>
      <c r="AX166" s="13" t="s">
        <v>70</v>
      </c>
      <c r="AY166" s="215" t="s">
        <v>135</v>
      </c>
    </row>
    <row r="167" spans="1:65" s="14" customFormat="1" ht="11.25">
      <c r="B167" s="216"/>
      <c r="C167" s="217"/>
      <c r="D167" s="202" t="s">
        <v>143</v>
      </c>
      <c r="E167" s="218" t="s">
        <v>19</v>
      </c>
      <c r="F167" s="219" t="s">
        <v>201</v>
      </c>
      <c r="G167" s="217"/>
      <c r="H167" s="220">
        <v>6.0979999999999999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143</v>
      </c>
      <c r="AU167" s="226" t="s">
        <v>80</v>
      </c>
      <c r="AV167" s="14" t="s">
        <v>80</v>
      </c>
      <c r="AW167" s="14" t="s">
        <v>32</v>
      </c>
      <c r="AX167" s="14" t="s">
        <v>70</v>
      </c>
      <c r="AY167" s="226" t="s">
        <v>135</v>
      </c>
    </row>
    <row r="168" spans="1:65" s="14" customFormat="1" ht="11.25">
      <c r="B168" s="216"/>
      <c r="C168" s="217"/>
      <c r="D168" s="202" t="s">
        <v>143</v>
      </c>
      <c r="E168" s="218" t="s">
        <v>19</v>
      </c>
      <c r="F168" s="219" t="s">
        <v>202</v>
      </c>
      <c r="G168" s="217"/>
      <c r="H168" s="220">
        <v>2.427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143</v>
      </c>
      <c r="AU168" s="226" t="s">
        <v>80</v>
      </c>
      <c r="AV168" s="14" t="s">
        <v>80</v>
      </c>
      <c r="AW168" s="14" t="s">
        <v>32</v>
      </c>
      <c r="AX168" s="14" t="s">
        <v>70</v>
      </c>
      <c r="AY168" s="226" t="s">
        <v>135</v>
      </c>
    </row>
    <row r="169" spans="1:65" s="14" customFormat="1" ht="11.25">
      <c r="B169" s="216"/>
      <c r="C169" s="217"/>
      <c r="D169" s="202" t="s">
        <v>143</v>
      </c>
      <c r="E169" s="218" t="s">
        <v>19</v>
      </c>
      <c r="F169" s="219" t="s">
        <v>203</v>
      </c>
      <c r="G169" s="217"/>
      <c r="H169" s="220">
        <v>0.83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143</v>
      </c>
      <c r="AU169" s="226" t="s">
        <v>80</v>
      </c>
      <c r="AV169" s="14" t="s">
        <v>80</v>
      </c>
      <c r="AW169" s="14" t="s">
        <v>32</v>
      </c>
      <c r="AX169" s="14" t="s">
        <v>70</v>
      </c>
      <c r="AY169" s="226" t="s">
        <v>135</v>
      </c>
    </row>
    <row r="170" spans="1:65" s="15" customFormat="1" ht="11.25">
      <c r="B170" s="227"/>
      <c r="C170" s="228"/>
      <c r="D170" s="202" t="s">
        <v>143</v>
      </c>
      <c r="E170" s="229" t="s">
        <v>19</v>
      </c>
      <c r="F170" s="230" t="s">
        <v>148</v>
      </c>
      <c r="G170" s="228"/>
      <c r="H170" s="231">
        <v>15.182999999999998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AT170" s="237" t="s">
        <v>143</v>
      </c>
      <c r="AU170" s="237" t="s">
        <v>80</v>
      </c>
      <c r="AV170" s="15" t="s">
        <v>141</v>
      </c>
      <c r="AW170" s="15" t="s">
        <v>32</v>
      </c>
      <c r="AX170" s="15" t="s">
        <v>78</v>
      </c>
      <c r="AY170" s="237" t="s">
        <v>135</v>
      </c>
    </row>
    <row r="171" spans="1:65" s="2" customFormat="1" ht="16.5" customHeight="1">
      <c r="A171" s="36"/>
      <c r="B171" s="37"/>
      <c r="C171" s="189" t="s">
        <v>204</v>
      </c>
      <c r="D171" s="189" t="s">
        <v>137</v>
      </c>
      <c r="E171" s="190" t="s">
        <v>205</v>
      </c>
      <c r="F171" s="191" t="s">
        <v>206</v>
      </c>
      <c r="G171" s="192" t="s">
        <v>175</v>
      </c>
      <c r="H171" s="193">
        <v>35.710999999999999</v>
      </c>
      <c r="I171" s="194"/>
      <c r="J171" s="195">
        <f>ROUND(I171*H171,2)</f>
        <v>0</v>
      </c>
      <c r="K171" s="191" t="s">
        <v>19</v>
      </c>
      <c r="L171" s="41"/>
      <c r="M171" s="196" t="s">
        <v>19</v>
      </c>
      <c r="N171" s="197" t="s">
        <v>41</v>
      </c>
      <c r="O171" s="66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0" t="s">
        <v>141</v>
      </c>
      <c r="AT171" s="200" t="s">
        <v>137</v>
      </c>
      <c r="AU171" s="200" t="s">
        <v>80</v>
      </c>
      <c r="AY171" s="19" t="s">
        <v>135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9" t="s">
        <v>78</v>
      </c>
      <c r="BK171" s="201">
        <f>ROUND(I171*H171,2)</f>
        <v>0</v>
      </c>
      <c r="BL171" s="19" t="s">
        <v>141</v>
      </c>
      <c r="BM171" s="200" t="s">
        <v>207</v>
      </c>
    </row>
    <row r="172" spans="1:65" s="2" customFormat="1" ht="11.25">
      <c r="A172" s="36"/>
      <c r="B172" s="37"/>
      <c r="C172" s="38"/>
      <c r="D172" s="202" t="s">
        <v>142</v>
      </c>
      <c r="E172" s="38"/>
      <c r="F172" s="203" t="s">
        <v>206</v>
      </c>
      <c r="G172" s="38"/>
      <c r="H172" s="38"/>
      <c r="I172" s="110"/>
      <c r="J172" s="38"/>
      <c r="K172" s="38"/>
      <c r="L172" s="41"/>
      <c r="M172" s="204"/>
      <c r="N172" s="205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142</v>
      </c>
      <c r="AU172" s="19" t="s">
        <v>80</v>
      </c>
    </row>
    <row r="173" spans="1:65" s="13" customFormat="1" ht="11.25">
      <c r="B173" s="206"/>
      <c r="C173" s="207"/>
      <c r="D173" s="202" t="s">
        <v>143</v>
      </c>
      <c r="E173" s="208" t="s">
        <v>19</v>
      </c>
      <c r="F173" s="209" t="s">
        <v>197</v>
      </c>
      <c r="G173" s="207"/>
      <c r="H173" s="208" t="s">
        <v>19</v>
      </c>
      <c r="I173" s="210"/>
      <c r="J173" s="207"/>
      <c r="K173" s="207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143</v>
      </c>
      <c r="AU173" s="215" t="s">
        <v>80</v>
      </c>
      <c r="AV173" s="13" t="s">
        <v>78</v>
      </c>
      <c r="AW173" s="13" t="s">
        <v>32</v>
      </c>
      <c r="AX173" s="13" t="s">
        <v>70</v>
      </c>
      <c r="AY173" s="215" t="s">
        <v>135</v>
      </c>
    </row>
    <row r="174" spans="1:65" s="13" customFormat="1" ht="11.25">
      <c r="B174" s="206"/>
      <c r="C174" s="207"/>
      <c r="D174" s="202" t="s">
        <v>143</v>
      </c>
      <c r="E174" s="208" t="s">
        <v>19</v>
      </c>
      <c r="F174" s="209" t="s">
        <v>144</v>
      </c>
      <c r="G174" s="207"/>
      <c r="H174" s="208" t="s">
        <v>19</v>
      </c>
      <c r="I174" s="210"/>
      <c r="J174" s="207"/>
      <c r="K174" s="207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143</v>
      </c>
      <c r="AU174" s="215" t="s">
        <v>80</v>
      </c>
      <c r="AV174" s="13" t="s">
        <v>78</v>
      </c>
      <c r="AW174" s="13" t="s">
        <v>32</v>
      </c>
      <c r="AX174" s="13" t="s">
        <v>70</v>
      </c>
      <c r="AY174" s="215" t="s">
        <v>135</v>
      </c>
    </row>
    <row r="175" spans="1:65" s="14" customFormat="1" ht="11.25">
      <c r="B175" s="216"/>
      <c r="C175" s="217"/>
      <c r="D175" s="202" t="s">
        <v>143</v>
      </c>
      <c r="E175" s="218" t="s">
        <v>19</v>
      </c>
      <c r="F175" s="219" t="s">
        <v>208</v>
      </c>
      <c r="G175" s="217"/>
      <c r="H175" s="220">
        <v>13.003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143</v>
      </c>
      <c r="AU175" s="226" t="s">
        <v>80</v>
      </c>
      <c r="AV175" s="14" t="s">
        <v>80</v>
      </c>
      <c r="AW175" s="14" t="s">
        <v>32</v>
      </c>
      <c r="AX175" s="14" t="s">
        <v>70</v>
      </c>
      <c r="AY175" s="226" t="s">
        <v>135</v>
      </c>
    </row>
    <row r="176" spans="1:65" s="13" customFormat="1" ht="11.25">
      <c r="B176" s="206"/>
      <c r="C176" s="207"/>
      <c r="D176" s="202" t="s">
        <v>143</v>
      </c>
      <c r="E176" s="208" t="s">
        <v>19</v>
      </c>
      <c r="F176" s="209" t="s">
        <v>146</v>
      </c>
      <c r="G176" s="207"/>
      <c r="H176" s="208" t="s">
        <v>19</v>
      </c>
      <c r="I176" s="210"/>
      <c r="J176" s="207"/>
      <c r="K176" s="207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143</v>
      </c>
      <c r="AU176" s="215" t="s">
        <v>80</v>
      </c>
      <c r="AV176" s="13" t="s">
        <v>78</v>
      </c>
      <c r="AW176" s="13" t="s">
        <v>32</v>
      </c>
      <c r="AX176" s="13" t="s">
        <v>70</v>
      </c>
      <c r="AY176" s="215" t="s">
        <v>135</v>
      </c>
    </row>
    <row r="177" spans="1:65" s="14" customFormat="1" ht="11.25">
      <c r="B177" s="216"/>
      <c r="C177" s="217"/>
      <c r="D177" s="202" t="s">
        <v>143</v>
      </c>
      <c r="E177" s="218" t="s">
        <v>19</v>
      </c>
      <c r="F177" s="219" t="s">
        <v>209</v>
      </c>
      <c r="G177" s="217"/>
      <c r="H177" s="220">
        <v>22.707999999999998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143</v>
      </c>
      <c r="AU177" s="226" t="s">
        <v>80</v>
      </c>
      <c r="AV177" s="14" t="s">
        <v>80</v>
      </c>
      <c r="AW177" s="14" t="s">
        <v>32</v>
      </c>
      <c r="AX177" s="14" t="s">
        <v>70</v>
      </c>
      <c r="AY177" s="226" t="s">
        <v>135</v>
      </c>
    </row>
    <row r="178" spans="1:65" s="15" customFormat="1" ht="11.25">
      <c r="B178" s="227"/>
      <c r="C178" s="228"/>
      <c r="D178" s="202" t="s">
        <v>143</v>
      </c>
      <c r="E178" s="229" t="s">
        <v>19</v>
      </c>
      <c r="F178" s="230" t="s">
        <v>148</v>
      </c>
      <c r="G178" s="228"/>
      <c r="H178" s="231">
        <v>35.710999999999999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AT178" s="237" t="s">
        <v>143</v>
      </c>
      <c r="AU178" s="237" t="s">
        <v>80</v>
      </c>
      <c r="AV178" s="15" t="s">
        <v>141</v>
      </c>
      <c r="AW178" s="15" t="s">
        <v>32</v>
      </c>
      <c r="AX178" s="15" t="s">
        <v>78</v>
      </c>
      <c r="AY178" s="237" t="s">
        <v>135</v>
      </c>
    </row>
    <row r="179" spans="1:65" s="2" customFormat="1" ht="16.5" customHeight="1">
      <c r="A179" s="36"/>
      <c r="B179" s="37"/>
      <c r="C179" s="189" t="s">
        <v>169</v>
      </c>
      <c r="D179" s="189" t="s">
        <v>137</v>
      </c>
      <c r="E179" s="190" t="s">
        <v>210</v>
      </c>
      <c r="F179" s="191" t="s">
        <v>211</v>
      </c>
      <c r="G179" s="192" t="s">
        <v>175</v>
      </c>
      <c r="H179" s="193">
        <v>35.710999999999999</v>
      </c>
      <c r="I179" s="194"/>
      <c r="J179" s="195">
        <f>ROUND(I179*H179,2)</f>
        <v>0</v>
      </c>
      <c r="K179" s="191" t="s">
        <v>19</v>
      </c>
      <c r="L179" s="41"/>
      <c r="M179" s="196" t="s">
        <v>19</v>
      </c>
      <c r="N179" s="197" t="s">
        <v>41</v>
      </c>
      <c r="O179" s="66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0" t="s">
        <v>141</v>
      </c>
      <c r="AT179" s="200" t="s">
        <v>137</v>
      </c>
      <c r="AU179" s="200" t="s">
        <v>80</v>
      </c>
      <c r="AY179" s="19" t="s">
        <v>135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9" t="s">
        <v>78</v>
      </c>
      <c r="BK179" s="201">
        <f>ROUND(I179*H179,2)</f>
        <v>0</v>
      </c>
      <c r="BL179" s="19" t="s">
        <v>141</v>
      </c>
      <c r="BM179" s="200" t="s">
        <v>212</v>
      </c>
    </row>
    <row r="180" spans="1:65" s="2" customFormat="1" ht="11.25">
      <c r="A180" s="36"/>
      <c r="B180" s="37"/>
      <c r="C180" s="38"/>
      <c r="D180" s="202" t="s">
        <v>142</v>
      </c>
      <c r="E180" s="38"/>
      <c r="F180" s="203" t="s">
        <v>211</v>
      </c>
      <c r="G180" s="38"/>
      <c r="H180" s="38"/>
      <c r="I180" s="110"/>
      <c r="J180" s="38"/>
      <c r="K180" s="38"/>
      <c r="L180" s="41"/>
      <c r="M180" s="204"/>
      <c r="N180" s="205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142</v>
      </c>
      <c r="AU180" s="19" t="s">
        <v>80</v>
      </c>
    </row>
    <row r="181" spans="1:65" s="2" customFormat="1" ht="16.5" customHeight="1">
      <c r="A181" s="36"/>
      <c r="B181" s="37"/>
      <c r="C181" s="189" t="s">
        <v>213</v>
      </c>
      <c r="D181" s="189" t="s">
        <v>137</v>
      </c>
      <c r="E181" s="190" t="s">
        <v>214</v>
      </c>
      <c r="F181" s="191" t="s">
        <v>215</v>
      </c>
      <c r="G181" s="192" t="s">
        <v>159</v>
      </c>
      <c r="H181" s="193">
        <v>3.5880000000000001</v>
      </c>
      <c r="I181" s="194"/>
      <c r="J181" s="195">
        <f>ROUND(I181*H181,2)</f>
        <v>0</v>
      </c>
      <c r="K181" s="191" t="s">
        <v>19</v>
      </c>
      <c r="L181" s="41"/>
      <c r="M181" s="196" t="s">
        <v>19</v>
      </c>
      <c r="N181" s="197" t="s">
        <v>41</v>
      </c>
      <c r="O181" s="66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0" t="s">
        <v>141</v>
      </c>
      <c r="AT181" s="200" t="s">
        <v>137</v>
      </c>
      <c r="AU181" s="200" t="s">
        <v>80</v>
      </c>
      <c r="AY181" s="19" t="s">
        <v>135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9" t="s">
        <v>78</v>
      </c>
      <c r="BK181" s="201">
        <f>ROUND(I181*H181,2)</f>
        <v>0</v>
      </c>
      <c r="BL181" s="19" t="s">
        <v>141</v>
      </c>
      <c r="BM181" s="200" t="s">
        <v>216</v>
      </c>
    </row>
    <row r="182" spans="1:65" s="2" customFormat="1" ht="11.25">
      <c r="A182" s="36"/>
      <c r="B182" s="37"/>
      <c r="C182" s="38"/>
      <c r="D182" s="202" t="s">
        <v>142</v>
      </c>
      <c r="E182" s="38"/>
      <c r="F182" s="203" t="s">
        <v>215</v>
      </c>
      <c r="G182" s="38"/>
      <c r="H182" s="38"/>
      <c r="I182" s="110"/>
      <c r="J182" s="38"/>
      <c r="K182" s="38"/>
      <c r="L182" s="41"/>
      <c r="M182" s="204"/>
      <c r="N182" s="205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142</v>
      </c>
      <c r="AU182" s="19" t="s">
        <v>80</v>
      </c>
    </row>
    <row r="183" spans="1:65" s="13" customFormat="1" ht="11.25">
      <c r="B183" s="206"/>
      <c r="C183" s="207"/>
      <c r="D183" s="202" t="s">
        <v>143</v>
      </c>
      <c r="E183" s="208" t="s">
        <v>19</v>
      </c>
      <c r="F183" s="209" t="s">
        <v>217</v>
      </c>
      <c r="G183" s="207"/>
      <c r="H183" s="208" t="s">
        <v>19</v>
      </c>
      <c r="I183" s="210"/>
      <c r="J183" s="207"/>
      <c r="K183" s="207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143</v>
      </c>
      <c r="AU183" s="215" t="s">
        <v>80</v>
      </c>
      <c r="AV183" s="13" t="s">
        <v>78</v>
      </c>
      <c r="AW183" s="13" t="s">
        <v>32</v>
      </c>
      <c r="AX183" s="13" t="s">
        <v>70</v>
      </c>
      <c r="AY183" s="215" t="s">
        <v>135</v>
      </c>
    </row>
    <row r="184" spans="1:65" s="13" customFormat="1" ht="11.25">
      <c r="B184" s="206"/>
      <c r="C184" s="207"/>
      <c r="D184" s="202" t="s">
        <v>143</v>
      </c>
      <c r="E184" s="208" t="s">
        <v>19</v>
      </c>
      <c r="F184" s="209" t="s">
        <v>144</v>
      </c>
      <c r="G184" s="207"/>
      <c r="H184" s="208" t="s">
        <v>19</v>
      </c>
      <c r="I184" s="210"/>
      <c r="J184" s="207"/>
      <c r="K184" s="207"/>
      <c r="L184" s="211"/>
      <c r="M184" s="212"/>
      <c r="N184" s="213"/>
      <c r="O184" s="213"/>
      <c r="P184" s="213"/>
      <c r="Q184" s="213"/>
      <c r="R184" s="213"/>
      <c r="S184" s="213"/>
      <c r="T184" s="214"/>
      <c r="AT184" s="215" t="s">
        <v>143</v>
      </c>
      <c r="AU184" s="215" t="s">
        <v>80</v>
      </c>
      <c r="AV184" s="13" t="s">
        <v>78</v>
      </c>
      <c r="AW184" s="13" t="s">
        <v>32</v>
      </c>
      <c r="AX184" s="13" t="s">
        <v>70</v>
      </c>
      <c r="AY184" s="215" t="s">
        <v>135</v>
      </c>
    </row>
    <row r="185" spans="1:65" s="14" customFormat="1" ht="11.25">
      <c r="B185" s="216"/>
      <c r="C185" s="217"/>
      <c r="D185" s="202" t="s">
        <v>143</v>
      </c>
      <c r="E185" s="218" t="s">
        <v>19</v>
      </c>
      <c r="F185" s="219" t="s">
        <v>218</v>
      </c>
      <c r="G185" s="217"/>
      <c r="H185" s="220">
        <v>5.3999999999999999E-2</v>
      </c>
      <c r="I185" s="221"/>
      <c r="J185" s="217"/>
      <c r="K185" s="217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143</v>
      </c>
      <c r="AU185" s="226" t="s">
        <v>80</v>
      </c>
      <c r="AV185" s="14" t="s">
        <v>80</v>
      </c>
      <c r="AW185" s="14" t="s">
        <v>32</v>
      </c>
      <c r="AX185" s="14" t="s">
        <v>70</v>
      </c>
      <c r="AY185" s="226" t="s">
        <v>135</v>
      </c>
    </row>
    <row r="186" spans="1:65" s="13" customFormat="1" ht="11.25">
      <c r="B186" s="206"/>
      <c r="C186" s="207"/>
      <c r="D186" s="202" t="s">
        <v>143</v>
      </c>
      <c r="E186" s="208" t="s">
        <v>19</v>
      </c>
      <c r="F186" s="209" t="s">
        <v>146</v>
      </c>
      <c r="G186" s="207"/>
      <c r="H186" s="208" t="s">
        <v>19</v>
      </c>
      <c r="I186" s="210"/>
      <c r="J186" s="207"/>
      <c r="K186" s="207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143</v>
      </c>
      <c r="AU186" s="215" t="s">
        <v>80</v>
      </c>
      <c r="AV186" s="13" t="s">
        <v>78</v>
      </c>
      <c r="AW186" s="13" t="s">
        <v>32</v>
      </c>
      <c r="AX186" s="13" t="s">
        <v>70</v>
      </c>
      <c r="AY186" s="215" t="s">
        <v>135</v>
      </c>
    </row>
    <row r="187" spans="1:65" s="14" customFormat="1" ht="11.25">
      <c r="B187" s="216"/>
      <c r="C187" s="217"/>
      <c r="D187" s="202" t="s">
        <v>143</v>
      </c>
      <c r="E187" s="218" t="s">
        <v>19</v>
      </c>
      <c r="F187" s="219" t="s">
        <v>219</v>
      </c>
      <c r="G187" s="217"/>
      <c r="H187" s="220">
        <v>9.4E-2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143</v>
      </c>
      <c r="AU187" s="226" t="s">
        <v>80</v>
      </c>
      <c r="AV187" s="14" t="s">
        <v>80</v>
      </c>
      <c r="AW187" s="14" t="s">
        <v>32</v>
      </c>
      <c r="AX187" s="14" t="s">
        <v>70</v>
      </c>
      <c r="AY187" s="226" t="s">
        <v>135</v>
      </c>
    </row>
    <row r="188" spans="1:65" s="16" customFormat="1" ht="11.25">
      <c r="B188" s="238"/>
      <c r="C188" s="239"/>
      <c r="D188" s="202" t="s">
        <v>143</v>
      </c>
      <c r="E188" s="240" t="s">
        <v>19</v>
      </c>
      <c r="F188" s="241" t="s">
        <v>220</v>
      </c>
      <c r="G188" s="239"/>
      <c r="H188" s="242">
        <v>0.14799999999999999</v>
      </c>
      <c r="I188" s="243"/>
      <c r="J188" s="239"/>
      <c r="K188" s="239"/>
      <c r="L188" s="244"/>
      <c r="M188" s="245"/>
      <c r="N188" s="246"/>
      <c r="O188" s="246"/>
      <c r="P188" s="246"/>
      <c r="Q188" s="246"/>
      <c r="R188" s="246"/>
      <c r="S188" s="246"/>
      <c r="T188" s="247"/>
      <c r="AT188" s="248" t="s">
        <v>143</v>
      </c>
      <c r="AU188" s="248" t="s">
        <v>80</v>
      </c>
      <c r="AV188" s="16" t="s">
        <v>153</v>
      </c>
      <c r="AW188" s="16" t="s">
        <v>32</v>
      </c>
      <c r="AX188" s="16" t="s">
        <v>70</v>
      </c>
      <c r="AY188" s="248" t="s">
        <v>135</v>
      </c>
    </row>
    <row r="189" spans="1:65" s="13" customFormat="1" ht="11.25">
      <c r="B189" s="206"/>
      <c r="C189" s="207"/>
      <c r="D189" s="202" t="s">
        <v>143</v>
      </c>
      <c r="E189" s="208" t="s">
        <v>19</v>
      </c>
      <c r="F189" s="209" t="s">
        <v>197</v>
      </c>
      <c r="G189" s="207"/>
      <c r="H189" s="208" t="s">
        <v>19</v>
      </c>
      <c r="I189" s="210"/>
      <c r="J189" s="207"/>
      <c r="K189" s="207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143</v>
      </c>
      <c r="AU189" s="215" t="s">
        <v>80</v>
      </c>
      <c r="AV189" s="13" t="s">
        <v>78</v>
      </c>
      <c r="AW189" s="13" t="s">
        <v>32</v>
      </c>
      <c r="AX189" s="13" t="s">
        <v>70</v>
      </c>
      <c r="AY189" s="215" t="s">
        <v>135</v>
      </c>
    </row>
    <row r="190" spans="1:65" s="14" customFormat="1" ht="11.25">
      <c r="B190" s="216"/>
      <c r="C190" s="217"/>
      <c r="D190" s="202" t="s">
        <v>143</v>
      </c>
      <c r="E190" s="218" t="s">
        <v>19</v>
      </c>
      <c r="F190" s="219" t="s">
        <v>221</v>
      </c>
      <c r="G190" s="217"/>
      <c r="H190" s="220">
        <v>1.8220000000000001</v>
      </c>
      <c r="I190" s="221"/>
      <c r="J190" s="217"/>
      <c r="K190" s="217"/>
      <c r="L190" s="222"/>
      <c r="M190" s="223"/>
      <c r="N190" s="224"/>
      <c r="O190" s="224"/>
      <c r="P190" s="224"/>
      <c r="Q190" s="224"/>
      <c r="R190" s="224"/>
      <c r="S190" s="224"/>
      <c r="T190" s="225"/>
      <c r="AT190" s="226" t="s">
        <v>143</v>
      </c>
      <c r="AU190" s="226" t="s">
        <v>80</v>
      </c>
      <c r="AV190" s="14" t="s">
        <v>80</v>
      </c>
      <c r="AW190" s="14" t="s">
        <v>32</v>
      </c>
      <c r="AX190" s="14" t="s">
        <v>70</v>
      </c>
      <c r="AY190" s="226" t="s">
        <v>135</v>
      </c>
    </row>
    <row r="191" spans="1:65" s="16" customFormat="1" ht="11.25">
      <c r="B191" s="238"/>
      <c r="C191" s="239"/>
      <c r="D191" s="202" t="s">
        <v>143</v>
      </c>
      <c r="E191" s="240" t="s">
        <v>19</v>
      </c>
      <c r="F191" s="241" t="s">
        <v>220</v>
      </c>
      <c r="G191" s="239"/>
      <c r="H191" s="242">
        <v>1.8220000000000001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AT191" s="248" t="s">
        <v>143</v>
      </c>
      <c r="AU191" s="248" t="s">
        <v>80</v>
      </c>
      <c r="AV191" s="16" t="s">
        <v>153</v>
      </c>
      <c r="AW191" s="16" t="s">
        <v>32</v>
      </c>
      <c r="AX191" s="16" t="s">
        <v>70</v>
      </c>
      <c r="AY191" s="248" t="s">
        <v>135</v>
      </c>
    </row>
    <row r="192" spans="1:65" s="13" customFormat="1" ht="11.25">
      <c r="B192" s="206"/>
      <c r="C192" s="207"/>
      <c r="D192" s="202" t="s">
        <v>143</v>
      </c>
      <c r="E192" s="208" t="s">
        <v>19</v>
      </c>
      <c r="F192" s="209" t="s">
        <v>222</v>
      </c>
      <c r="G192" s="207"/>
      <c r="H192" s="208" t="s">
        <v>19</v>
      </c>
      <c r="I192" s="210"/>
      <c r="J192" s="207"/>
      <c r="K192" s="207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143</v>
      </c>
      <c r="AU192" s="215" t="s">
        <v>80</v>
      </c>
      <c r="AV192" s="13" t="s">
        <v>78</v>
      </c>
      <c r="AW192" s="13" t="s">
        <v>32</v>
      </c>
      <c r="AX192" s="13" t="s">
        <v>70</v>
      </c>
      <c r="AY192" s="215" t="s">
        <v>135</v>
      </c>
    </row>
    <row r="193" spans="1:65" s="14" customFormat="1" ht="11.25">
      <c r="B193" s="216"/>
      <c r="C193" s="217"/>
      <c r="D193" s="202" t="s">
        <v>143</v>
      </c>
      <c r="E193" s="218" t="s">
        <v>19</v>
      </c>
      <c r="F193" s="219" t="s">
        <v>223</v>
      </c>
      <c r="G193" s="217"/>
      <c r="H193" s="220">
        <v>1.6180000000000001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143</v>
      </c>
      <c r="AU193" s="226" t="s">
        <v>80</v>
      </c>
      <c r="AV193" s="14" t="s">
        <v>80</v>
      </c>
      <c r="AW193" s="14" t="s">
        <v>32</v>
      </c>
      <c r="AX193" s="14" t="s">
        <v>70</v>
      </c>
      <c r="AY193" s="226" t="s">
        <v>135</v>
      </c>
    </row>
    <row r="194" spans="1:65" s="15" customFormat="1" ht="11.25">
      <c r="B194" s="227"/>
      <c r="C194" s="228"/>
      <c r="D194" s="202" t="s">
        <v>143</v>
      </c>
      <c r="E194" s="229" t="s">
        <v>19</v>
      </c>
      <c r="F194" s="230" t="s">
        <v>148</v>
      </c>
      <c r="G194" s="228"/>
      <c r="H194" s="231">
        <v>3.5880000000000001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AT194" s="237" t="s">
        <v>143</v>
      </c>
      <c r="AU194" s="237" t="s">
        <v>80</v>
      </c>
      <c r="AV194" s="15" t="s">
        <v>141</v>
      </c>
      <c r="AW194" s="15" t="s">
        <v>32</v>
      </c>
      <c r="AX194" s="15" t="s">
        <v>78</v>
      </c>
      <c r="AY194" s="237" t="s">
        <v>135</v>
      </c>
    </row>
    <row r="195" spans="1:65" s="12" customFormat="1" ht="22.9" customHeight="1">
      <c r="B195" s="173"/>
      <c r="C195" s="174"/>
      <c r="D195" s="175" t="s">
        <v>69</v>
      </c>
      <c r="E195" s="187" t="s">
        <v>153</v>
      </c>
      <c r="F195" s="187" t="s">
        <v>224</v>
      </c>
      <c r="G195" s="174"/>
      <c r="H195" s="174"/>
      <c r="I195" s="177"/>
      <c r="J195" s="188">
        <f>BK195</f>
        <v>0</v>
      </c>
      <c r="K195" s="174"/>
      <c r="L195" s="179"/>
      <c r="M195" s="180"/>
      <c r="N195" s="181"/>
      <c r="O195" s="181"/>
      <c r="P195" s="182">
        <f>SUM(P196:P197)</f>
        <v>0</v>
      </c>
      <c r="Q195" s="181"/>
      <c r="R195" s="182">
        <f>SUM(R196:R197)</f>
        <v>0</v>
      </c>
      <c r="S195" s="181"/>
      <c r="T195" s="183">
        <f>SUM(T196:T197)</f>
        <v>0</v>
      </c>
      <c r="AR195" s="184" t="s">
        <v>78</v>
      </c>
      <c r="AT195" s="185" t="s">
        <v>69</v>
      </c>
      <c r="AU195" s="185" t="s">
        <v>78</v>
      </c>
      <c r="AY195" s="184" t="s">
        <v>135</v>
      </c>
      <c r="BK195" s="186">
        <f>SUM(BK196:BK197)</f>
        <v>0</v>
      </c>
    </row>
    <row r="196" spans="1:65" s="2" customFormat="1" ht="36" customHeight="1">
      <c r="A196" s="36"/>
      <c r="B196" s="37"/>
      <c r="C196" s="189" t="s">
        <v>225</v>
      </c>
      <c r="D196" s="189" t="s">
        <v>137</v>
      </c>
      <c r="E196" s="190" t="s">
        <v>226</v>
      </c>
      <c r="F196" s="191" t="s">
        <v>227</v>
      </c>
      <c r="G196" s="192" t="s">
        <v>185</v>
      </c>
      <c r="H196" s="193">
        <v>1</v>
      </c>
      <c r="I196" s="194"/>
      <c r="J196" s="195">
        <f>ROUND(I196*H196,2)</f>
        <v>0</v>
      </c>
      <c r="K196" s="191" t="s">
        <v>19</v>
      </c>
      <c r="L196" s="41"/>
      <c r="M196" s="196" t="s">
        <v>19</v>
      </c>
      <c r="N196" s="197" t="s">
        <v>41</v>
      </c>
      <c r="O196" s="66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0" t="s">
        <v>141</v>
      </c>
      <c r="AT196" s="200" t="s">
        <v>137</v>
      </c>
      <c r="AU196" s="200" t="s">
        <v>80</v>
      </c>
      <c r="AY196" s="19" t="s">
        <v>135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9" t="s">
        <v>78</v>
      </c>
      <c r="BK196" s="201">
        <f>ROUND(I196*H196,2)</f>
        <v>0</v>
      </c>
      <c r="BL196" s="19" t="s">
        <v>141</v>
      </c>
      <c r="BM196" s="200" t="s">
        <v>228</v>
      </c>
    </row>
    <row r="197" spans="1:65" s="2" customFormat="1" ht="19.5">
      <c r="A197" s="36"/>
      <c r="B197" s="37"/>
      <c r="C197" s="38"/>
      <c r="D197" s="202" t="s">
        <v>142</v>
      </c>
      <c r="E197" s="38"/>
      <c r="F197" s="203" t="s">
        <v>229</v>
      </c>
      <c r="G197" s="38"/>
      <c r="H197" s="38"/>
      <c r="I197" s="110"/>
      <c r="J197" s="38"/>
      <c r="K197" s="38"/>
      <c r="L197" s="41"/>
      <c r="M197" s="204"/>
      <c r="N197" s="205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142</v>
      </c>
      <c r="AU197" s="19" t="s">
        <v>80</v>
      </c>
    </row>
    <row r="198" spans="1:65" s="12" customFormat="1" ht="22.9" customHeight="1">
      <c r="B198" s="173"/>
      <c r="C198" s="174"/>
      <c r="D198" s="175" t="s">
        <v>69</v>
      </c>
      <c r="E198" s="187" t="s">
        <v>156</v>
      </c>
      <c r="F198" s="187" t="s">
        <v>230</v>
      </c>
      <c r="G198" s="174"/>
      <c r="H198" s="174"/>
      <c r="I198" s="177"/>
      <c r="J198" s="188">
        <f>BK198</f>
        <v>0</v>
      </c>
      <c r="K198" s="174"/>
      <c r="L198" s="179"/>
      <c r="M198" s="180"/>
      <c r="N198" s="181"/>
      <c r="O198" s="181"/>
      <c r="P198" s="182">
        <f>SUM(P199:P228)</f>
        <v>0</v>
      </c>
      <c r="Q198" s="181"/>
      <c r="R198" s="182">
        <f>SUM(R199:R228)</f>
        <v>0</v>
      </c>
      <c r="S198" s="181"/>
      <c r="T198" s="183">
        <f>SUM(T199:T228)</f>
        <v>0</v>
      </c>
      <c r="AR198" s="184" t="s">
        <v>78</v>
      </c>
      <c r="AT198" s="185" t="s">
        <v>69</v>
      </c>
      <c r="AU198" s="185" t="s">
        <v>78</v>
      </c>
      <c r="AY198" s="184" t="s">
        <v>135</v>
      </c>
      <c r="BK198" s="186">
        <f>SUM(BK199:BK228)</f>
        <v>0</v>
      </c>
    </row>
    <row r="199" spans="1:65" s="2" customFormat="1" ht="16.5" customHeight="1">
      <c r="A199" s="36"/>
      <c r="B199" s="37"/>
      <c r="C199" s="189" t="s">
        <v>176</v>
      </c>
      <c r="D199" s="189" t="s">
        <v>137</v>
      </c>
      <c r="E199" s="190" t="s">
        <v>231</v>
      </c>
      <c r="F199" s="191" t="s">
        <v>232</v>
      </c>
      <c r="G199" s="192" t="s">
        <v>175</v>
      </c>
      <c r="H199" s="193">
        <v>185.57400000000001</v>
      </c>
      <c r="I199" s="194"/>
      <c r="J199" s="195">
        <f>ROUND(I199*H199,2)</f>
        <v>0</v>
      </c>
      <c r="K199" s="191" t="s">
        <v>19</v>
      </c>
      <c r="L199" s="41"/>
      <c r="M199" s="196" t="s">
        <v>19</v>
      </c>
      <c r="N199" s="197" t="s">
        <v>41</v>
      </c>
      <c r="O199" s="66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0" t="s">
        <v>141</v>
      </c>
      <c r="AT199" s="200" t="s">
        <v>137</v>
      </c>
      <c r="AU199" s="200" t="s">
        <v>80</v>
      </c>
      <c r="AY199" s="19" t="s">
        <v>135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9" t="s">
        <v>78</v>
      </c>
      <c r="BK199" s="201">
        <f>ROUND(I199*H199,2)</f>
        <v>0</v>
      </c>
      <c r="BL199" s="19" t="s">
        <v>141</v>
      </c>
      <c r="BM199" s="200" t="s">
        <v>233</v>
      </c>
    </row>
    <row r="200" spans="1:65" s="2" customFormat="1" ht="11.25">
      <c r="A200" s="36"/>
      <c r="B200" s="37"/>
      <c r="C200" s="38"/>
      <c r="D200" s="202" t="s">
        <v>142</v>
      </c>
      <c r="E200" s="38"/>
      <c r="F200" s="203" t="s">
        <v>232</v>
      </c>
      <c r="G200" s="38"/>
      <c r="H200" s="38"/>
      <c r="I200" s="110"/>
      <c r="J200" s="38"/>
      <c r="K200" s="38"/>
      <c r="L200" s="41"/>
      <c r="M200" s="204"/>
      <c r="N200" s="205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142</v>
      </c>
      <c r="AU200" s="19" t="s">
        <v>80</v>
      </c>
    </row>
    <row r="201" spans="1:65" s="14" customFormat="1" ht="11.25">
      <c r="B201" s="216"/>
      <c r="C201" s="217"/>
      <c r="D201" s="202" t="s">
        <v>143</v>
      </c>
      <c r="E201" s="218" t="s">
        <v>19</v>
      </c>
      <c r="F201" s="219" t="s">
        <v>234</v>
      </c>
      <c r="G201" s="217"/>
      <c r="H201" s="220">
        <v>185.57400000000001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143</v>
      </c>
      <c r="AU201" s="226" t="s">
        <v>80</v>
      </c>
      <c r="AV201" s="14" t="s">
        <v>80</v>
      </c>
      <c r="AW201" s="14" t="s">
        <v>32</v>
      </c>
      <c r="AX201" s="14" t="s">
        <v>70</v>
      </c>
      <c r="AY201" s="226" t="s">
        <v>135</v>
      </c>
    </row>
    <row r="202" spans="1:65" s="15" customFormat="1" ht="11.25">
      <c r="B202" s="227"/>
      <c r="C202" s="228"/>
      <c r="D202" s="202" t="s">
        <v>143</v>
      </c>
      <c r="E202" s="229" t="s">
        <v>19</v>
      </c>
      <c r="F202" s="230" t="s">
        <v>148</v>
      </c>
      <c r="G202" s="228"/>
      <c r="H202" s="231">
        <v>185.57400000000001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AT202" s="237" t="s">
        <v>143</v>
      </c>
      <c r="AU202" s="237" t="s">
        <v>80</v>
      </c>
      <c r="AV202" s="15" t="s">
        <v>141</v>
      </c>
      <c r="AW202" s="15" t="s">
        <v>32</v>
      </c>
      <c r="AX202" s="15" t="s">
        <v>78</v>
      </c>
      <c r="AY202" s="237" t="s">
        <v>135</v>
      </c>
    </row>
    <row r="203" spans="1:65" s="2" customFormat="1" ht="16.5" customHeight="1">
      <c r="A203" s="36"/>
      <c r="B203" s="37"/>
      <c r="C203" s="189" t="s">
        <v>8</v>
      </c>
      <c r="D203" s="189" t="s">
        <v>137</v>
      </c>
      <c r="E203" s="190" t="s">
        <v>235</v>
      </c>
      <c r="F203" s="191" t="s">
        <v>236</v>
      </c>
      <c r="G203" s="192" t="s">
        <v>175</v>
      </c>
      <c r="H203" s="193">
        <v>185.57400000000001</v>
      </c>
      <c r="I203" s="194"/>
      <c r="J203" s="195">
        <f>ROUND(I203*H203,2)</f>
        <v>0</v>
      </c>
      <c r="K203" s="191" t="s">
        <v>19</v>
      </c>
      <c r="L203" s="41"/>
      <c r="M203" s="196" t="s">
        <v>19</v>
      </c>
      <c r="N203" s="197" t="s">
        <v>41</v>
      </c>
      <c r="O203" s="66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0" t="s">
        <v>141</v>
      </c>
      <c r="AT203" s="200" t="s">
        <v>137</v>
      </c>
      <c r="AU203" s="200" t="s">
        <v>80</v>
      </c>
      <c r="AY203" s="19" t="s">
        <v>135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9" t="s">
        <v>78</v>
      </c>
      <c r="BK203" s="201">
        <f>ROUND(I203*H203,2)</f>
        <v>0</v>
      </c>
      <c r="BL203" s="19" t="s">
        <v>141</v>
      </c>
      <c r="BM203" s="200" t="s">
        <v>237</v>
      </c>
    </row>
    <row r="204" spans="1:65" s="2" customFormat="1" ht="11.25">
      <c r="A204" s="36"/>
      <c r="B204" s="37"/>
      <c r="C204" s="38"/>
      <c r="D204" s="202" t="s">
        <v>142</v>
      </c>
      <c r="E204" s="38"/>
      <c r="F204" s="203" t="s">
        <v>236</v>
      </c>
      <c r="G204" s="38"/>
      <c r="H204" s="38"/>
      <c r="I204" s="110"/>
      <c r="J204" s="38"/>
      <c r="K204" s="38"/>
      <c r="L204" s="41"/>
      <c r="M204" s="204"/>
      <c r="N204" s="205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142</v>
      </c>
      <c r="AU204" s="19" t="s">
        <v>80</v>
      </c>
    </row>
    <row r="205" spans="1:65" s="14" customFormat="1" ht="11.25">
      <c r="B205" s="216"/>
      <c r="C205" s="217"/>
      <c r="D205" s="202" t="s">
        <v>143</v>
      </c>
      <c r="E205" s="218" t="s">
        <v>19</v>
      </c>
      <c r="F205" s="219" t="s">
        <v>234</v>
      </c>
      <c r="G205" s="217"/>
      <c r="H205" s="220">
        <v>185.57400000000001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143</v>
      </c>
      <c r="AU205" s="226" t="s">
        <v>80</v>
      </c>
      <c r="AV205" s="14" t="s">
        <v>80</v>
      </c>
      <c r="AW205" s="14" t="s">
        <v>32</v>
      </c>
      <c r="AX205" s="14" t="s">
        <v>70</v>
      </c>
      <c r="AY205" s="226" t="s">
        <v>135</v>
      </c>
    </row>
    <row r="206" spans="1:65" s="15" customFormat="1" ht="11.25">
      <c r="B206" s="227"/>
      <c r="C206" s="228"/>
      <c r="D206" s="202" t="s">
        <v>143</v>
      </c>
      <c r="E206" s="229" t="s">
        <v>19</v>
      </c>
      <c r="F206" s="230" t="s">
        <v>148</v>
      </c>
      <c r="G206" s="228"/>
      <c r="H206" s="231">
        <v>185.57400000000001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AT206" s="237" t="s">
        <v>143</v>
      </c>
      <c r="AU206" s="237" t="s">
        <v>80</v>
      </c>
      <c r="AV206" s="15" t="s">
        <v>141</v>
      </c>
      <c r="AW206" s="15" t="s">
        <v>32</v>
      </c>
      <c r="AX206" s="15" t="s">
        <v>78</v>
      </c>
      <c r="AY206" s="237" t="s">
        <v>135</v>
      </c>
    </row>
    <row r="207" spans="1:65" s="2" customFormat="1" ht="16.5" customHeight="1">
      <c r="A207" s="36"/>
      <c r="B207" s="37"/>
      <c r="C207" s="189" t="s">
        <v>186</v>
      </c>
      <c r="D207" s="189" t="s">
        <v>137</v>
      </c>
      <c r="E207" s="190" t="s">
        <v>238</v>
      </c>
      <c r="F207" s="191" t="s">
        <v>239</v>
      </c>
      <c r="G207" s="192" t="s">
        <v>175</v>
      </c>
      <c r="H207" s="193">
        <v>339.35</v>
      </c>
      <c r="I207" s="194"/>
      <c r="J207" s="195">
        <f>ROUND(I207*H207,2)</f>
        <v>0</v>
      </c>
      <c r="K207" s="191" t="s">
        <v>19</v>
      </c>
      <c r="L207" s="41"/>
      <c r="M207" s="196" t="s">
        <v>19</v>
      </c>
      <c r="N207" s="197" t="s">
        <v>41</v>
      </c>
      <c r="O207" s="66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0" t="s">
        <v>141</v>
      </c>
      <c r="AT207" s="200" t="s">
        <v>137</v>
      </c>
      <c r="AU207" s="200" t="s">
        <v>80</v>
      </c>
      <c r="AY207" s="19" t="s">
        <v>135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9" t="s">
        <v>78</v>
      </c>
      <c r="BK207" s="201">
        <f>ROUND(I207*H207,2)</f>
        <v>0</v>
      </c>
      <c r="BL207" s="19" t="s">
        <v>141</v>
      </c>
      <c r="BM207" s="200" t="s">
        <v>240</v>
      </c>
    </row>
    <row r="208" spans="1:65" s="2" customFormat="1" ht="11.25">
      <c r="A208" s="36"/>
      <c r="B208" s="37"/>
      <c r="C208" s="38"/>
      <c r="D208" s="202" t="s">
        <v>142</v>
      </c>
      <c r="E208" s="38"/>
      <c r="F208" s="203" t="s">
        <v>239</v>
      </c>
      <c r="G208" s="38"/>
      <c r="H208" s="38"/>
      <c r="I208" s="110"/>
      <c r="J208" s="38"/>
      <c r="K208" s="38"/>
      <c r="L208" s="41"/>
      <c r="M208" s="204"/>
      <c r="N208" s="205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142</v>
      </c>
      <c r="AU208" s="19" t="s">
        <v>80</v>
      </c>
    </row>
    <row r="209" spans="1:65" s="14" customFormat="1" ht="11.25">
      <c r="B209" s="216"/>
      <c r="C209" s="217"/>
      <c r="D209" s="202" t="s">
        <v>143</v>
      </c>
      <c r="E209" s="218" t="s">
        <v>19</v>
      </c>
      <c r="F209" s="219" t="s">
        <v>241</v>
      </c>
      <c r="G209" s="217"/>
      <c r="H209" s="220">
        <v>349.32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143</v>
      </c>
      <c r="AU209" s="226" t="s">
        <v>80</v>
      </c>
      <c r="AV209" s="14" t="s">
        <v>80</v>
      </c>
      <c r="AW209" s="14" t="s">
        <v>32</v>
      </c>
      <c r="AX209" s="14" t="s">
        <v>70</v>
      </c>
      <c r="AY209" s="226" t="s">
        <v>135</v>
      </c>
    </row>
    <row r="210" spans="1:65" s="14" customFormat="1" ht="11.25">
      <c r="B210" s="216"/>
      <c r="C210" s="217"/>
      <c r="D210" s="202" t="s">
        <v>143</v>
      </c>
      <c r="E210" s="218" t="s">
        <v>19</v>
      </c>
      <c r="F210" s="219" t="s">
        <v>242</v>
      </c>
      <c r="G210" s="217"/>
      <c r="H210" s="220">
        <v>-4.03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143</v>
      </c>
      <c r="AU210" s="226" t="s">
        <v>80</v>
      </c>
      <c r="AV210" s="14" t="s">
        <v>80</v>
      </c>
      <c r="AW210" s="14" t="s">
        <v>32</v>
      </c>
      <c r="AX210" s="14" t="s">
        <v>70</v>
      </c>
      <c r="AY210" s="226" t="s">
        <v>135</v>
      </c>
    </row>
    <row r="211" spans="1:65" s="14" customFormat="1" ht="11.25">
      <c r="B211" s="216"/>
      <c r="C211" s="217"/>
      <c r="D211" s="202" t="s">
        <v>143</v>
      </c>
      <c r="E211" s="218" t="s">
        <v>19</v>
      </c>
      <c r="F211" s="219" t="s">
        <v>243</v>
      </c>
      <c r="G211" s="217"/>
      <c r="H211" s="220">
        <v>-4.34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143</v>
      </c>
      <c r="AU211" s="226" t="s">
        <v>80</v>
      </c>
      <c r="AV211" s="14" t="s">
        <v>80</v>
      </c>
      <c r="AW211" s="14" t="s">
        <v>32</v>
      </c>
      <c r="AX211" s="14" t="s">
        <v>70</v>
      </c>
      <c r="AY211" s="226" t="s">
        <v>135</v>
      </c>
    </row>
    <row r="212" spans="1:65" s="14" customFormat="1" ht="11.25">
      <c r="B212" s="216"/>
      <c r="C212" s="217"/>
      <c r="D212" s="202" t="s">
        <v>143</v>
      </c>
      <c r="E212" s="218" t="s">
        <v>19</v>
      </c>
      <c r="F212" s="219" t="s">
        <v>244</v>
      </c>
      <c r="G212" s="217"/>
      <c r="H212" s="220">
        <v>-1.6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143</v>
      </c>
      <c r="AU212" s="226" t="s">
        <v>80</v>
      </c>
      <c r="AV212" s="14" t="s">
        <v>80</v>
      </c>
      <c r="AW212" s="14" t="s">
        <v>32</v>
      </c>
      <c r="AX212" s="14" t="s">
        <v>70</v>
      </c>
      <c r="AY212" s="226" t="s">
        <v>135</v>
      </c>
    </row>
    <row r="213" spans="1:65" s="15" customFormat="1" ht="11.25">
      <c r="B213" s="227"/>
      <c r="C213" s="228"/>
      <c r="D213" s="202" t="s">
        <v>143</v>
      </c>
      <c r="E213" s="229" t="s">
        <v>19</v>
      </c>
      <c r="F213" s="230" t="s">
        <v>148</v>
      </c>
      <c r="G213" s="228"/>
      <c r="H213" s="231">
        <v>339.35</v>
      </c>
      <c r="I213" s="232"/>
      <c r="J213" s="228"/>
      <c r="K213" s="228"/>
      <c r="L213" s="233"/>
      <c r="M213" s="234"/>
      <c r="N213" s="235"/>
      <c r="O213" s="235"/>
      <c r="P213" s="235"/>
      <c r="Q213" s="235"/>
      <c r="R213" s="235"/>
      <c r="S213" s="235"/>
      <c r="T213" s="236"/>
      <c r="AT213" s="237" t="s">
        <v>143</v>
      </c>
      <c r="AU213" s="237" t="s">
        <v>80</v>
      </c>
      <c r="AV213" s="15" t="s">
        <v>141</v>
      </c>
      <c r="AW213" s="15" t="s">
        <v>32</v>
      </c>
      <c r="AX213" s="15" t="s">
        <v>78</v>
      </c>
      <c r="AY213" s="237" t="s">
        <v>135</v>
      </c>
    </row>
    <row r="214" spans="1:65" s="2" customFormat="1" ht="16.5" customHeight="1">
      <c r="A214" s="36"/>
      <c r="B214" s="37"/>
      <c r="C214" s="189" t="s">
        <v>245</v>
      </c>
      <c r="D214" s="189" t="s">
        <v>137</v>
      </c>
      <c r="E214" s="190" t="s">
        <v>246</v>
      </c>
      <c r="F214" s="191" t="s">
        <v>247</v>
      </c>
      <c r="G214" s="192" t="s">
        <v>175</v>
      </c>
      <c r="H214" s="193">
        <v>339.35</v>
      </c>
      <c r="I214" s="194"/>
      <c r="J214" s="195">
        <f>ROUND(I214*H214,2)</f>
        <v>0</v>
      </c>
      <c r="K214" s="191" t="s">
        <v>19</v>
      </c>
      <c r="L214" s="41"/>
      <c r="M214" s="196" t="s">
        <v>19</v>
      </c>
      <c r="N214" s="197" t="s">
        <v>41</v>
      </c>
      <c r="O214" s="66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0" t="s">
        <v>141</v>
      </c>
      <c r="AT214" s="200" t="s">
        <v>137</v>
      </c>
      <c r="AU214" s="200" t="s">
        <v>80</v>
      </c>
      <c r="AY214" s="19" t="s">
        <v>135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9" t="s">
        <v>78</v>
      </c>
      <c r="BK214" s="201">
        <f>ROUND(I214*H214,2)</f>
        <v>0</v>
      </c>
      <c r="BL214" s="19" t="s">
        <v>141</v>
      </c>
      <c r="BM214" s="200" t="s">
        <v>248</v>
      </c>
    </row>
    <row r="215" spans="1:65" s="2" customFormat="1" ht="11.25">
      <c r="A215" s="36"/>
      <c r="B215" s="37"/>
      <c r="C215" s="38"/>
      <c r="D215" s="202" t="s">
        <v>142</v>
      </c>
      <c r="E215" s="38"/>
      <c r="F215" s="203" t="s">
        <v>247</v>
      </c>
      <c r="G215" s="38"/>
      <c r="H215" s="38"/>
      <c r="I215" s="110"/>
      <c r="J215" s="38"/>
      <c r="K215" s="38"/>
      <c r="L215" s="41"/>
      <c r="M215" s="204"/>
      <c r="N215" s="205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142</v>
      </c>
      <c r="AU215" s="19" t="s">
        <v>80</v>
      </c>
    </row>
    <row r="216" spans="1:65" s="14" customFormat="1" ht="11.25">
      <c r="B216" s="216"/>
      <c r="C216" s="217"/>
      <c r="D216" s="202" t="s">
        <v>143</v>
      </c>
      <c r="E216" s="218" t="s">
        <v>19</v>
      </c>
      <c r="F216" s="219" t="s">
        <v>241</v>
      </c>
      <c r="G216" s="217"/>
      <c r="H216" s="220">
        <v>349.32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143</v>
      </c>
      <c r="AU216" s="226" t="s">
        <v>80</v>
      </c>
      <c r="AV216" s="14" t="s">
        <v>80</v>
      </c>
      <c r="AW216" s="14" t="s">
        <v>32</v>
      </c>
      <c r="AX216" s="14" t="s">
        <v>70</v>
      </c>
      <c r="AY216" s="226" t="s">
        <v>135</v>
      </c>
    </row>
    <row r="217" spans="1:65" s="14" customFormat="1" ht="11.25">
      <c r="B217" s="216"/>
      <c r="C217" s="217"/>
      <c r="D217" s="202" t="s">
        <v>143</v>
      </c>
      <c r="E217" s="218" t="s">
        <v>19</v>
      </c>
      <c r="F217" s="219" t="s">
        <v>242</v>
      </c>
      <c r="G217" s="217"/>
      <c r="H217" s="220">
        <v>-4.03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143</v>
      </c>
      <c r="AU217" s="226" t="s">
        <v>80</v>
      </c>
      <c r="AV217" s="14" t="s">
        <v>80</v>
      </c>
      <c r="AW217" s="14" t="s">
        <v>32</v>
      </c>
      <c r="AX217" s="14" t="s">
        <v>70</v>
      </c>
      <c r="AY217" s="226" t="s">
        <v>135</v>
      </c>
    </row>
    <row r="218" spans="1:65" s="14" customFormat="1" ht="11.25">
      <c r="B218" s="216"/>
      <c r="C218" s="217"/>
      <c r="D218" s="202" t="s">
        <v>143</v>
      </c>
      <c r="E218" s="218" t="s">
        <v>19</v>
      </c>
      <c r="F218" s="219" t="s">
        <v>243</v>
      </c>
      <c r="G218" s="217"/>
      <c r="H218" s="220">
        <v>-4.34</v>
      </c>
      <c r="I218" s="221"/>
      <c r="J218" s="217"/>
      <c r="K218" s="217"/>
      <c r="L218" s="222"/>
      <c r="M218" s="223"/>
      <c r="N218" s="224"/>
      <c r="O218" s="224"/>
      <c r="P218" s="224"/>
      <c r="Q218" s="224"/>
      <c r="R218" s="224"/>
      <c r="S218" s="224"/>
      <c r="T218" s="225"/>
      <c r="AT218" s="226" t="s">
        <v>143</v>
      </c>
      <c r="AU218" s="226" t="s">
        <v>80</v>
      </c>
      <c r="AV218" s="14" t="s">
        <v>80</v>
      </c>
      <c r="AW218" s="14" t="s">
        <v>32</v>
      </c>
      <c r="AX218" s="14" t="s">
        <v>70</v>
      </c>
      <c r="AY218" s="226" t="s">
        <v>135</v>
      </c>
    </row>
    <row r="219" spans="1:65" s="14" customFormat="1" ht="11.25">
      <c r="B219" s="216"/>
      <c r="C219" s="217"/>
      <c r="D219" s="202" t="s">
        <v>143</v>
      </c>
      <c r="E219" s="218" t="s">
        <v>19</v>
      </c>
      <c r="F219" s="219" t="s">
        <v>244</v>
      </c>
      <c r="G219" s="217"/>
      <c r="H219" s="220">
        <v>-1.6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143</v>
      </c>
      <c r="AU219" s="226" t="s">
        <v>80</v>
      </c>
      <c r="AV219" s="14" t="s">
        <v>80</v>
      </c>
      <c r="AW219" s="14" t="s">
        <v>32</v>
      </c>
      <c r="AX219" s="14" t="s">
        <v>70</v>
      </c>
      <c r="AY219" s="226" t="s">
        <v>135</v>
      </c>
    </row>
    <row r="220" spans="1:65" s="15" customFormat="1" ht="11.25">
      <c r="B220" s="227"/>
      <c r="C220" s="228"/>
      <c r="D220" s="202" t="s">
        <v>143</v>
      </c>
      <c r="E220" s="229" t="s">
        <v>19</v>
      </c>
      <c r="F220" s="230" t="s">
        <v>148</v>
      </c>
      <c r="G220" s="228"/>
      <c r="H220" s="231">
        <v>339.35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AT220" s="237" t="s">
        <v>143</v>
      </c>
      <c r="AU220" s="237" t="s">
        <v>80</v>
      </c>
      <c r="AV220" s="15" t="s">
        <v>141</v>
      </c>
      <c r="AW220" s="15" t="s">
        <v>32</v>
      </c>
      <c r="AX220" s="15" t="s">
        <v>78</v>
      </c>
      <c r="AY220" s="237" t="s">
        <v>135</v>
      </c>
    </row>
    <row r="221" spans="1:65" s="2" customFormat="1" ht="16.5" customHeight="1">
      <c r="A221" s="36"/>
      <c r="B221" s="37"/>
      <c r="C221" s="189" t="s">
        <v>191</v>
      </c>
      <c r="D221" s="189" t="s">
        <v>137</v>
      </c>
      <c r="E221" s="190" t="s">
        <v>249</v>
      </c>
      <c r="F221" s="191" t="s">
        <v>250</v>
      </c>
      <c r="G221" s="192" t="s">
        <v>175</v>
      </c>
      <c r="H221" s="193">
        <v>10</v>
      </c>
      <c r="I221" s="194"/>
      <c r="J221" s="195">
        <f>ROUND(I221*H221,2)</f>
        <v>0</v>
      </c>
      <c r="K221" s="191" t="s">
        <v>19</v>
      </c>
      <c r="L221" s="41"/>
      <c r="M221" s="196" t="s">
        <v>19</v>
      </c>
      <c r="N221" s="197" t="s">
        <v>41</v>
      </c>
      <c r="O221" s="66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0" t="s">
        <v>141</v>
      </c>
      <c r="AT221" s="200" t="s">
        <v>137</v>
      </c>
      <c r="AU221" s="200" t="s">
        <v>80</v>
      </c>
      <c r="AY221" s="19" t="s">
        <v>135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9" t="s">
        <v>78</v>
      </c>
      <c r="BK221" s="201">
        <f>ROUND(I221*H221,2)</f>
        <v>0</v>
      </c>
      <c r="BL221" s="19" t="s">
        <v>141</v>
      </c>
      <c r="BM221" s="200" t="s">
        <v>251</v>
      </c>
    </row>
    <row r="222" spans="1:65" s="2" customFormat="1" ht="11.25">
      <c r="A222" s="36"/>
      <c r="B222" s="37"/>
      <c r="C222" s="38"/>
      <c r="D222" s="202" t="s">
        <v>142</v>
      </c>
      <c r="E222" s="38"/>
      <c r="F222" s="203" t="s">
        <v>250</v>
      </c>
      <c r="G222" s="38"/>
      <c r="H222" s="38"/>
      <c r="I222" s="110"/>
      <c r="J222" s="38"/>
      <c r="K222" s="38"/>
      <c r="L222" s="41"/>
      <c r="M222" s="204"/>
      <c r="N222" s="205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142</v>
      </c>
      <c r="AU222" s="19" t="s">
        <v>80</v>
      </c>
    </row>
    <row r="223" spans="1:65" s="13" customFormat="1" ht="11.25">
      <c r="B223" s="206"/>
      <c r="C223" s="207"/>
      <c r="D223" s="202" t="s">
        <v>143</v>
      </c>
      <c r="E223" s="208" t="s">
        <v>19</v>
      </c>
      <c r="F223" s="209" t="s">
        <v>252</v>
      </c>
      <c r="G223" s="207"/>
      <c r="H223" s="208" t="s">
        <v>19</v>
      </c>
      <c r="I223" s="210"/>
      <c r="J223" s="207"/>
      <c r="K223" s="207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143</v>
      </c>
      <c r="AU223" s="215" t="s">
        <v>80</v>
      </c>
      <c r="AV223" s="13" t="s">
        <v>78</v>
      </c>
      <c r="AW223" s="13" t="s">
        <v>32</v>
      </c>
      <c r="AX223" s="13" t="s">
        <v>70</v>
      </c>
      <c r="AY223" s="215" t="s">
        <v>135</v>
      </c>
    </row>
    <row r="224" spans="1:65" s="14" customFormat="1" ht="11.25">
      <c r="B224" s="216"/>
      <c r="C224" s="217"/>
      <c r="D224" s="202" t="s">
        <v>143</v>
      </c>
      <c r="E224" s="218" t="s">
        <v>19</v>
      </c>
      <c r="F224" s="219" t="s">
        <v>253</v>
      </c>
      <c r="G224" s="217"/>
      <c r="H224" s="220">
        <v>10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143</v>
      </c>
      <c r="AU224" s="226" t="s">
        <v>80</v>
      </c>
      <c r="AV224" s="14" t="s">
        <v>80</v>
      </c>
      <c r="AW224" s="14" t="s">
        <v>32</v>
      </c>
      <c r="AX224" s="14" t="s">
        <v>70</v>
      </c>
      <c r="AY224" s="226" t="s">
        <v>135</v>
      </c>
    </row>
    <row r="225" spans="1:65" s="15" customFormat="1" ht="11.25">
      <c r="B225" s="227"/>
      <c r="C225" s="228"/>
      <c r="D225" s="202" t="s">
        <v>143</v>
      </c>
      <c r="E225" s="229" t="s">
        <v>19</v>
      </c>
      <c r="F225" s="230" t="s">
        <v>148</v>
      </c>
      <c r="G225" s="228"/>
      <c r="H225" s="231">
        <v>10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143</v>
      </c>
      <c r="AU225" s="237" t="s">
        <v>80</v>
      </c>
      <c r="AV225" s="15" t="s">
        <v>141</v>
      </c>
      <c r="AW225" s="15" t="s">
        <v>32</v>
      </c>
      <c r="AX225" s="15" t="s">
        <v>78</v>
      </c>
      <c r="AY225" s="237" t="s">
        <v>135</v>
      </c>
    </row>
    <row r="226" spans="1:65" s="2" customFormat="1" ht="16.5" customHeight="1">
      <c r="A226" s="36"/>
      <c r="B226" s="37"/>
      <c r="C226" s="189" t="s">
        <v>254</v>
      </c>
      <c r="D226" s="189" t="s">
        <v>137</v>
      </c>
      <c r="E226" s="190" t="s">
        <v>255</v>
      </c>
      <c r="F226" s="191" t="s">
        <v>256</v>
      </c>
      <c r="G226" s="192" t="s">
        <v>257</v>
      </c>
      <c r="H226" s="193">
        <v>35.941000000000003</v>
      </c>
      <c r="I226" s="194"/>
      <c r="J226" s="195">
        <f>ROUND(I226*H226,2)</f>
        <v>0</v>
      </c>
      <c r="K226" s="191" t="s">
        <v>19</v>
      </c>
      <c r="L226" s="41"/>
      <c r="M226" s="196" t="s">
        <v>19</v>
      </c>
      <c r="N226" s="197" t="s">
        <v>41</v>
      </c>
      <c r="O226" s="66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0" t="s">
        <v>141</v>
      </c>
      <c r="AT226" s="200" t="s">
        <v>137</v>
      </c>
      <c r="AU226" s="200" t="s">
        <v>80</v>
      </c>
      <c r="AY226" s="19" t="s">
        <v>135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9" t="s">
        <v>78</v>
      </c>
      <c r="BK226" s="201">
        <f>ROUND(I226*H226,2)</f>
        <v>0</v>
      </c>
      <c r="BL226" s="19" t="s">
        <v>141</v>
      </c>
      <c r="BM226" s="200" t="s">
        <v>258</v>
      </c>
    </row>
    <row r="227" spans="1:65" s="2" customFormat="1" ht="11.25">
      <c r="A227" s="36"/>
      <c r="B227" s="37"/>
      <c r="C227" s="38"/>
      <c r="D227" s="202" t="s">
        <v>142</v>
      </c>
      <c r="E227" s="38"/>
      <c r="F227" s="203" t="s">
        <v>259</v>
      </c>
      <c r="G227" s="38"/>
      <c r="H227" s="38"/>
      <c r="I227" s="110"/>
      <c r="J227" s="38"/>
      <c r="K227" s="38"/>
      <c r="L227" s="41"/>
      <c r="M227" s="204"/>
      <c r="N227" s="205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142</v>
      </c>
      <c r="AU227" s="19" t="s">
        <v>80</v>
      </c>
    </row>
    <row r="228" spans="1:65" s="14" customFormat="1" ht="11.25">
      <c r="B228" s="216"/>
      <c r="C228" s="217"/>
      <c r="D228" s="202" t="s">
        <v>143</v>
      </c>
      <c r="E228" s="218" t="s">
        <v>19</v>
      </c>
      <c r="F228" s="219" t="s">
        <v>260</v>
      </c>
      <c r="G228" s="217"/>
      <c r="H228" s="220">
        <v>35.941000000000003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143</v>
      </c>
      <c r="AU228" s="226" t="s">
        <v>80</v>
      </c>
      <c r="AV228" s="14" t="s">
        <v>80</v>
      </c>
      <c r="AW228" s="14" t="s">
        <v>32</v>
      </c>
      <c r="AX228" s="14" t="s">
        <v>78</v>
      </c>
      <c r="AY228" s="226" t="s">
        <v>135</v>
      </c>
    </row>
    <row r="229" spans="1:65" s="12" customFormat="1" ht="22.9" customHeight="1">
      <c r="B229" s="173"/>
      <c r="C229" s="174"/>
      <c r="D229" s="175" t="s">
        <v>69</v>
      </c>
      <c r="E229" s="187" t="s">
        <v>188</v>
      </c>
      <c r="F229" s="187" t="s">
        <v>261</v>
      </c>
      <c r="G229" s="174"/>
      <c r="H229" s="174"/>
      <c r="I229" s="177"/>
      <c r="J229" s="188">
        <f>BK229</f>
        <v>0</v>
      </c>
      <c r="K229" s="174"/>
      <c r="L229" s="179"/>
      <c r="M229" s="180"/>
      <c r="N229" s="181"/>
      <c r="O229" s="181"/>
      <c r="P229" s="182">
        <f>SUM(P230:P287)</f>
        <v>0</v>
      </c>
      <c r="Q229" s="181"/>
      <c r="R229" s="182">
        <f>SUM(R230:R287)</f>
        <v>0</v>
      </c>
      <c r="S229" s="181"/>
      <c r="T229" s="183">
        <f>SUM(T230:T287)</f>
        <v>0</v>
      </c>
      <c r="AR229" s="184" t="s">
        <v>78</v>
      </c>
      <c r="AT229" s="185" t="s">
        <v>69</v>
      </c>
      <c r="AU229" s="185" t="s">
        <v>78</v>
      </c>
      <c r="AY229" s="184" t="s">
        <v>135</v>
      </c>
      <c r="BK229" s="186">
        <f>SUM(BK230:BK287)</f>
        <v>0</v>
      </c>
    </row>
    <row r="230" spans="1:65" s="2" customFormat="1" ht="16.5" customHeight="1">
      <c r="A230" s="36"/>
      <c r="B230" s="37"/>
      <c r="C230" s="189" t="s">
        <v>196</v>
      </c>
      <c r="D230" s="189" t="s">
        <v>137</v>
      </c>
      <c r="E230" s="190" t="s">
        <v>262</v>
      </c>
      <c r="F230" s="191" t="s">
        <v>263</v>
      </c>
      <c r="G230" s="192" t="s">
        <v>140</v>
      </c>
      <c r="H230" s="193">
        <v>1457.7249999999999</v>
      </c>
      <c r="I230" s="194"/>
      <c r="J230" s="195">
        <f>ROUND(I230*H230,2)</f>
        <v>0</v>
      </c>
      <c r="K230" s="191" t="s">
        <v>19</v>
      </c>
      <c r="L230" s="41"/>
      <c r="M230" s="196" t="s">
        <v>19</v>
      </c>
      <c r="N230" s="197" t="s">
        <v>41</v>
      </c>
      <c r="O230" s="66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0" t="s">
        <v>141</v>
      </c>
      <c r="AT230" s="200" t="s">
        <v>137</v>
      </c>
      <c r="AU230" s="200" t="s">
        <v>80</v>
      </c>
      <c r="AY230" s="19" t="s">
        <v>135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9" t="s">
        <v>78</v>
      </c>
      <c r="BK230" s="201">
        <f>ROUND(I230*H230,2)</f>
        <v>0</v>
      </c>
      <c r="BL230" s="19" t="s">
        <v>141</v>
      </c>
      <c r="BM230" s="200" t="s">
        <v>264</v>
      </c>
    </row>
    <row r="231" spans="1:65" s="2" customFormat="1" ht="11.25">
      <c r="A231" s="36"/>
      <c r="B231" s="37"/>
      <c r="C231" s="38"/>
      <c r="D231" s="202" t="s">
        <v>142</v>
      </c>
      <c r="E231" s="38"/>
      <c r="F231" s="203" t="s">
        <v>263</v>
      </c>
      <c r="G231" s="38"/>
      <c r="H231" s="38"/>
      <c r="I231" s="110"/>
      <c r="J231" s="38"/>
      <c r="K231" s="38"/>
      <c r="L231" s="41"/>
      <c r="M231" s="204"/>
      <c r="N231" s="205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142</v>
      </c>
      <c r="AU231" s="19" t="s">
        <v>80</v>
      </c>
    </row>
    <row r="232" spans="1:65" s="14" customFormat="1" ht="11.25">
      <c r="B232" s="216"/>
      <c r="C232" s="217"/>
      <c r="D232" s="202" t="s">
        <v>143</v>
      </c>
      <c r="E232" s="218" t="s">
        <v>19</v>
      </c>
      <c r="F232" s="219" t="s">
        <v>265</v>
      </c>
      <c r="G232" s="217"/>
      <c r="H232" s="220">
        <v>1457.7249999999999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143</v>
      </c>
      <c r="AU232" s="226" t="s">
        <v>80</v>
      </c>
      <c r="AV232" s="14" t="s">
        <v>80</v>
      </c>
      <c r="AW232" s="14" t="s">
        <v>32</v>
      </c>
      <c r="AX232" s="14" t="s">
        <v>70</v>
      </c>
      <c r="AY232" s="226" t="s">
        <v>135</v>
      </c>
    </row>
    <row r="233" spans="1:65" s="15" customFormat="1" ht="11.25">
      <c r="B233" s="227"/>
      <c r="C233" s="228"/>
      <c r="D233" s="202" t="s">
        <v>143</v>
      </c>
      <c r="E233" s="229" t="s">
        <v>19</v>
      </c>
      <c r="F233" s="230" t="s">
        <v>148</v>
      </c>
      <c r="G233" s="228"/>
      <c r="H233" s="231">
        <v>1457.7249999999999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AT233" s="237" t="s">
        <v>143</v>
      </c>
      <c r="AU233" s="237" t="s">
        <v>80</v>
      </c>
      <c r="AV233" s="15" t="s">
        <v>141</v>
      </c>
      <c r="AW233" s="15" t="s">
        <v>32</v>
      </c>
      <c r="AX233" s="15" t="s">
        <v>78</v>
      </c>
      <c r="AY233" s="237" t="s">
        <v>135</v>
      </c>
    </row>
    <row r="234" spans="1:65" s="2" customFormat="1" ht="16.5" customHeight="1">
      <c r="A234" s="36"/>
      <c r="B234" s="37"/>
      <c r="C234" s="189" t="s">
        <v>7</v>
      </c>
      <c r="D234" s="189" t="s">
        <v>137</v>
      </c>
      <c r="E234" s="190" t="s">
        <v>266</v>
      </c>
      <c r="F234" s="191" t="s">
        <v>267</v>
      </c>
      <c r="G234" s="192" t="s">
        <v>140</v>
      </c>
      <c r="H234" s="193">
        <v>20408.151999999998</v>
      </c>
      <c r="I234" s="194"/>
      <c r="J234" s="195">
        <f>ROUND(I234*H234,2)</f>
        <v>0</v>
      </c>
      <c r="K234" s="191" t="s">
        <v>19</v>
      </c>
      <c r="L234" s="41"/>
      <c r="M234" s="196" t="s">
        <v>19</v>
      </c>
      <c r="N234" s="197" t="s">
        <v>41</v>
      </c>
      <c r="O234" s="66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0" t="s">
        <v>141</v>
      </c>
      <c r="AT234" s="200" t="s">
        <v>137</v>
      </c>
      <c r="AU234" s="200" t="s">
        <v>80</v>
      </c>
      <c r="AY234" s="19" t="s">
        <v>135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9" t="s">
        <v>78</v>
      </c>
      <c r="BK234" s="201">
        <f>ROUND(I234*H234,2)</f>
        <v>0</v>
      </c>
      <c r="BL234" s="19" t="s">
        <v>141</v>
      </c>
      <c r="BM234" s="200" t="s">
        <v>268</v>
      </c>
    </row>
    <row r="235" spans="1:65" s="2" customFormat="1" ht="11.25">
      <c r="A235" s="36"/>
      <c r="B235" s="37"/>
      <c r="C235" s="38"/>
      <c r="D235" s="202" t="s">
        <v>142</v>
      </c>
      <c r="E235" s="38"/>
      <c r="F235" s="203" t="s">
        <v>267</v>
      </c>
      <c r="G235" s="38"/>
      <c r="H235" s="38"/>
      <c r="I235" s="110"/>
      <c r="J235" s="38"/>
      <c r="K235" s="38"/>
      <c r="L235" s="41"/>
      <c r="M235" s="204"/>
      <c r="N235" s="205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142</v>
      </c>
      <c r="AU235" s="19" t="s">
        <v>80</v>
      </c>
    </row>
    <row r="236" spans="1:65" s="14" customFormat="1" ht="11.25">
      <c r="B236" s="216"/>
      <c r="C236" s="217"/>
      <c r="D236" s="202" t="s">
        <v>143</v>
      </c>
      <c r="E236" s="218" t="s">
        <v>19</v>
      </c>
      <c r="F236" s="219" t="s">
        <v>269</v>
      </c>
      <c r="G236" s="217"/>
      <c r="H236" s="220">
        <v>20408.151999999998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143</v>
      </c>
      <c r="AU236" s="226" t="s">
        <v>80</v>
      </c>
      <c r="AV236" s="14" t="s">
        <v>80</v>
      </c>
      <c r="AW236" s="14" t="s">
        <v>32</v>
      </c>
      <c r="AX236" s="14" t="s">
        <v>70</v>
      </c>
      <c r="AY236" s="226" t="s">
        <v>135</v>
      </c>
    </row>
    <row r="237" spans="1:65" s="15" customFormat="1" ht="11.25">
      <c r="B237" s="227"/>
      <c r="C237" s="228"/>
      <c r="D237" s="202" t="s">
        <v>143</v>
      </c>
      <c r="E237" s="229" t="s">
        <v>19</v>
      </c>
      <c r="F237" s="230" t="s">
        <v>148</v>
      </c>
      <c r="G237" s="228"/>
      <c r="H237" s="231">
        <v>20408.151999999998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AT237" s="237" t="s">
        <v>143</v>
      </c>
      <c r="AU237" s="237" t="s">
        <v>80</v>
      </c>
      <c r="AV237" s="15" t="s">
        <v>141</v>
      </c>
      <c r="AW237" s="15" t="s">
        <v>32</v>
      </c>
      <c r="AX237" s="15" t="s">
        <v>78</v>
      </c>
      <c r="AY237" s="237" t="s">
        <v>135</v>
      </c>
    </row>
    <row r="238" spans="1:65" s="2" customFormat="1" ht="16.5" customHeight="1">
      <c r="A238" s="36"/>
      <c r="B238" s="37"/>
      <c r="C238" s="189" t="s">
        <v>207</v>
      </c>
      <c r="D238" s="189" t="s">
        <v>137</v>
      </c>
      <c r="E238" s="190" t="s">
        <v>270</v>
      </c>
      <c r="F238" s="191" t="s">
        <v>271</v>
      </c>
      <c r="G238" s="192" t="s">
        <v>140</v>
      </c>
      <c r="H238" s="193">
        <v>1457.7249999999999</v>
      </c>
      <c r="I238" s="194"/>
      <c r="J238" s="195">
        <f>ROUND(I238*H238,2)</f>
        <v>0</v>
      </c>
      <c r="K238" s="191" t="s">
        <v>19</v>
      </c>
      <c r="L238" s="41"/>
      <c r="M238" s="196" t="s">
        <v>19</v>
      </c>
      <c r="N238" s="197" t="s">
        <v>41</v>
      </c>
      <c r="O238" s="66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0" t="s">
        <v>141</v>
      </c>
      <c r="AT238" s="200" t="s">
        <v>137</v>
      </c>
      <c r="AU238" s="200" t="s">
        <v>80</v>
      </c>
      <c r="AY238" s="19" t="s">
        <v>135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9" t="s">
        <v>78</v>
      </c>
      <c r="BK238" s="201">
        <f>ROUND(I238*H238,2)</f>
        <v>0</v>
      </c>
      <c r="BL238" s="19" t="s">
        <v>141</v>
      </c>
      <c r="BM238" s="200" t="s">
        <v>272</v>
      </c>
    </row>
    <row r="239" spans="1:65" s="2" customFormat="1" ht="11.25">
      <c r="A239" s="36"/>
      <c r="B239" s="37"/>
      <c r="C239" s="38"/>
      <c r="D239" s="202" t="s">
        <v>142</v>
      </c>
      <c r="E239" s="38"/>
      <c r="F239" s="203" t="s">
        <v>271</v>
      </c>
      <c r="G239" s="38"/>
      <c r="H239" s="38"/>
      <c r="I239" s="110"/>
      <c r="J239" s="38"/>
      <c r="K239" s="38"/>
      <c r="L239" s="41"/>
      <c r="M239" s="204"/>
      <c r="N239" s="205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142</v>
      </c>
      <c r="AU239" s="19" t="s">
        <v>80</v>
      </c>
    </row>
    <row r="240" spans="1:65" s="2" customFormat="1" ht="16.5" customHeight="1">
      <c r="A240" s="36"/>
      <c r="B240" s="37"/>
      <c r="C240" s="189" t="s">
        <v>273</v>
      </c>
      <c r="D240" s="189" t="s">
        <v>137</v>
      </c>
      <c r="E240" s="190" t="s">
        <v>274</v>
      </c>
      <c r="F240" s="191" t="s">
        <v>275</v>
      </c>
      <c r="G240" s="192" t="s">
        <v>175</v>
      </c>
      <c r="H240" s="193">
        <v>205.31299999999999</v>
      </c>
      <c r="I240" s="194"/>
      <c r="J240" s="195">
        <f>ROUND(I240*H240,2)</f>
        <v>0</v>
      </c>
      <c r="K240" s="191" t="s">
        <v>19</v>
      </c>
      <c r="L240" s="41"/>
      <c r="M240" s="196" t="s">
        <v>19</v>
      </c>
      <c r="N240" s="197" t="s">
        <v>41</v>
      </c>
      <c r="O240" s="66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0" t="s">
        <v>141</v>
      </c>
      <c r="AT240" s="200" t="s">
        <v>137</v>
      </c>
      <c r="AU240" s="200" t="s">
        <v>80</v>
      </c>
      <c r="AY240" s="19" t="s">
        <v>135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9" t="s">
        <v>78</v>
      </c>
      <c r="BK240" s="201">
        <f>ROUND(I240*H240,2)</f>
        <v>0</v>
      </c>
      <c r="BL240" s="19" t="s">
        <v>141</v>
      </c>
      <c r="BM240" s="200" t="s">
        <v>276</v>
      </c>
    </row>
    <row r="241" spans="1:65" s="2" customFormat="1" ht="11.25">
      <c r="A241" s="36"/>
      <c r="B241" s="37"/>
      <c r="C241" s="38"/>
      <c r="D241" s="202" t="s">
        <v>142</v>
      </c>
      <c r="E241" s="38"/>
      <c r="F241" s="203" t="s">
        <v>275</v>
      </c>
      <c r="G241" s="38"/>
      <c r="H241" s="38"/>
      <c r="I241" s="110"/>
      <c r="J241" s="38"/>
      <c r="K241" s="38"/>
      <c r="L241" s="41"/>
      <c r="M241" s="204"/>
      <c r="N241" s="205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142</v>
      </c>
      <c r="AU241" s="19" t="s">
        <v>80</v>
      </c>
    </row>
    <row r="242" spans="1:65" s="14" customFormat="1" ht="11.25">
      <c r="B242" s="216"/>
      <c r="C242" s="217"/>
      <c r="D242" s="202" t="s">
        <v>143</v>
      </c>
      <c r="E242" s="218" t="s">
        <v>19</v>
      </c>
      <c r="F242" s="219" t="s">
        <v>277</v>
      </c>
      <c r="G242" s="217"/>
      <c r="H242" s="220">
        <v>205.31299999999999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143</v>
      </c>
      <c r="AU242" s="226" t="s">
        <v>80</v>
      </c>
      <c r="AV242" s="14" t="s">
        <v>80</v>
      </c>
      <c r="AW242" s="14" t="s">
        <v>32</v>
      </c>
      <c r="AX242" s="14" t="s">
        <v>70</v>
      </c>
      <c r="AY242" s="226" t="s">
        <v>135</v>
      </c>
    </row>
    <row r="243" spans="1:65" s="15" customFormat="1" ht="11.25">
      <c r="B243" s="227"/>
      <c r="C243" s="228"/>
      <c r="D243" s="202" t="s">
        <v>143</v>
      </c>
      <c r="E243" s="229" t="s">
        <v>19</v>
      </c>
      <c r="F243" s="230" t="s">
        <v>148</v>
      </c>
      <c r="G243" s="228"/>
      <c r="H243" s="231">
        <v>205.31299999999999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AT243" s="237" t="s">
        <v>143</v>
      </c>
      <c r="AU243" s="237" t="s">
        <v>80</v>
      </c>
      <c r="AV243" s="15" t="s">
        <v>141</v>
      </c>
      <c r="AW243" s="15" t="s">
        <v>32</v>
      </c>
      <c r="AX243" s="15" t="s">
        <v>78</v>
      </c>
      <c r="AY243" s="237" t="s">
        <v>135</v>
      </c>
    </row>
    <row r="244" spans="1:65" s="2" customFormat="1" ht="16.5" customHeight="1">
      <c r="A244" s="36"/>
      <c r="B244" s="37"/>
      <c r="C244" s="189" t="s">
        <v>212</v>
      </c>
      <c r="D244" s="189" t="s">
        <v>137</v>
      </c>
      <c r="E244" s="190" t="s">
        <v>278</v>
      </c>
      <c r="F244" s="191" t="s">
        <v>279</v>
      </c>
      <c r="G244" s="192" t="s">
        <v>140</v>
      </c>
      <c r="H244" s="193">
        <v>5.6520000000000001</v>
      </c>
      <c r="I244" s="194"/>
      <c r="J244" s="195">
        <f>ROUND(I244*H244,2)</f>
        <v>0</v>
      </c>
      <c r="K244" s="191" t="s">
        <v>19</v>
      </c>
      <c r="L244" s="41"/>
      <c r="M244" s="196" t="s">
        <v>19</v>
      </c>
      <c r="N244" s="197" t="s">
        <v>41</v>
      </c>
      <c r="O244" s="66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0" t="s">
        <v>141</v>
      </c>
      <c r="AT244" s="200" t="s">
        <v>137</v>
      </c>
      <c r="AU244" s="200" t="s">
        <v>80</v>
      </c>
      <c r="AY244" s="19" t="s">
        <v>135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9" t="s">
        <v>78</v>
      </c>
      <c r="BK244" s="201">
        <f>ROUND(I244*H244,2)</f>
        <v>0</v>
      </c>
      <c r="BL244" s="19" t="s">
        <v>141</v>
      </c>
      <c r="BM244" s="200" t="s">
        <v>280</v>
      </c>
    </row>
    <row r="245" spans="1:65" s="2" customFormat="1" ht="11.25">
      <c r="A245" s="36"/>
      <c r="B245" s="37"/>
      <c r="C245" s="38"/>
      <c r="D245" s="202" t="s">
        <v>142</v>
      </c>
      <c r="E245" s="38"/>
      <c r="F245" s="203" t="s">
        <v>279</v>
      </c>
      <c r="G245" s="38"/>
      <c r="H245" s="38"/>
      <c r="I245" s="110"/>
      <c r="J245" s="38"/>
      <c r="K245" s="38"/>
      <c r="L245" s="41"/>
      <c r="M245" s="204"/>
      <c r="N245" s="205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142</v>
      </c>
      <c r="AU245" s="19" t="s">
        <v>80</v>
      </c>
    </row>
    <row r="246" spans="1:65" s="13" customFormat="1" ht="11.25">
      <c r="B246" s="206"/>
      <c r="C246" s="207"/>
      <c r="D246" s="202" t="s">
        <v>143</v>
      </c>
      <c r="E246" s="208" t="s">
        <v>19</v>
      </c>
      <c r="F246" s="209" t="s">
        <v>281</v>
      </c>
      <c r="G246" s="207"/>
      <c r="H246" s="208" t="s">
        <v>19</v>
      </c>
      <c r="I246" s="210"/>
      <c r="J246" s="207"/>
      <c r="K246" s="207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143</v>
      </c>
      <c r="AU246" s="215" t="s">
        <v>80</v>
      </c>
      <c r="AV246" s="13" t="s">
        <v>78</v>
      </c>
      <c r="AW246" s="13" t="s">
        <v>32</v>
      </c>
      <c r="AX246" s="13" t="s">
        <v>70</v>
      </c>
      <c r="AY246" s="215" t="s">
        <v>135</v>
      </c>
    </row>
    <row r="247" spans="1:65" s="14" customFormat="1" ht="11.25">
      <c r="B247" s="216"/>
      <c r="C247" s="217"/>
      <c r="D247" s="202" t="s">
        <v>143</v>
      </c>
      <c r="E247" s="218" t="s">
        <v>19</v>
      </c>
      <c r="F247" s="219" t="s">
        <v>282</v>
      </c>
      <c r="G247" s="217"/>
      <c r="H247" s="220">
        <v>1.5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143</v>
      </c>
      <c r="AU247" s="226" t="s">
        <v>80</v>
      </c>
      <c r="AV247" s="14" t="s">
        <v>80</v>
      </c>
      <c r="AW247" s="14" t="s">
        <v>32</v>
      </c>
      <c r="AX247" s="14" t="s">
        <v>70</v>
      </c>
      <c r="AY247" s="226" t="s">
        <v>135</v>
      </c>
    </row>
    <row r="248" spans="1:65" s="13" customFormat="1" ht="11.25">
      <c r="B248" s="206"/>
      <c r="C248" s="207"/>
      <c r="D248" s="202" t="s">
        <v>143</v>
      </c>
      <c r="E248" s="208" t="s">
        <v>19</v>
      </c>
      <c r="F248" s="209" t="s">
        <v>283</v>
      </c>
      <c r="G248" s="207"/>
      <c r="H248" s="208" t="s">
        <v>19</v>
      </c>
      <c r="I248" s="210"/>
      <c r="J248" s="207"/>
      <c r="K248" s="207"/>
      <c r="L248" s="211"/>
      <c r="M248" s="212"/>
      <c r="N248" s="213"/>
      <c r="O248" s="213"/>
      <c r="P248" s="213"/>
      <c r="Q248" s="213"/>
      <c r="R248" s="213"/>
      <c r="S248" s="213"/>
      <c r="T248" s="214"/>
      <c r="AT248" s="215" t="s">
        <v>143</v>
      </c>
      <c r="AU248" s="215" t="s">
        <v>80</v>
      </c>
      <c r="AV248" s="13" t="s">
        <v>78</v>
      </c>
      <c r="AW248" s="13" t="s">
        <v>32</v>
      </c>
      <c r="AX248" s="13" t="s">
        <v>70</v>
      </c>
      <c r="AY248" s="215" t="s">
        <v>135</v>
      </c>
    </row>
    <row r="249" spans="1:65" s="14" customFormat="1" ht="11.25">
      <c r="B249" s="216"/>
      <c r="C249" s="217"/>
      <c r="D249" s="202" t="s">
        <v>143</v>
      </c>
      <c r="E249" s="218" t="s">
        <v>19</v>
      </c>
      <c r="F249" s="219" t="s">
        <v>284</v>
      </c>
      <c r="G249" s="217"/>
      <c r="H249" s="220">
        <v>1.776</v>
      </c>
      <c r="I249" s="221"/>
      <c r="J249" s="217"/>
      <c r="K249" s="217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143</v>
      </c>
      <c r="AU249" s="226" t="s">
        <v>80</v>
      </c>
      <c r="AV249" s="14" t="s">
        <v>80</v>
      </c>
      <c r="AW249" s="14" t="s">
        <v>32</v>
      </c>
      <c r="AX249" s="14" t="s">
        <v>70</v>
      </c>
      <c r="AY249" s="226" t="s">
        <v>135</v>
      </c>
    </row>
    <row r="250" spans="1:65" s="14" customFormat="1" ht="11.25">
      <c r="B250" s="216"/>
      <c r="C250" s="217"/>
      <c r="D250" s="202" t="s">
        <v>143</v>
      </c>
      <c r="E250" s="218" t="s">
        <v>19</v>
      </c>
      <c r="F250" s="219" t="s">
        <v>285</v>
      </c>
      <c r="G250" s="217"/>
      <c r="H250" s="220">
        <v>2.3759999999999999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143</v>
      </c>
      <c r="AU250" s="226" t="s">
        <v>80</v>
      </c>
      <c r="AV250" s="14" t="s">
        <v>80</v>
      </c>
      <c r="AW250" s="14" t="s">
        <v>32</v>
      </c>
      <c r="AX250" s="14" t="s">
        <v>70</v>
      </c>
      <c r="AY250" s="226" t="s">
        <v>135</v>
      </c>
    </row>
    <row r="251" spans="1:65" s="15" customFormat="1" ht="11.25">
      <c r="B251" s="227"/>
      <c r="C251" s="228"/>
      <c r="D251" s="202" t="s">
        <v>143</v>
      </c>
      <c r="E251" s="229" t="s">
        <v>19</v>
      </c>
      <c r="F251" s="230" t="s">
        <v>148</v>
      </c>
      <c r="G251" s="228"/>
      <c r="H251" s="231">
        <v>5.6519999999999992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AT251" s="237" t="s">
        <v>143</v>
      </c>
      <c r="AU251" s="237" t="s">
        <v>80</v>
      </c>
      <c r="AV251" s="15" t="s">
        <v>141</v>
      </c>
      <c r="AW251" s="15" t="s">
        <v>32</v>
      </c>
      <c r="AX251" s="15" t="s">
        <v>78</v>
      </c>
      <c r="AY251" s="237" t="s">
        <v>135</v>
      </c>
    </row>
    <row r="252" spans="1:65" s="2" customFormat="1" ht="16.5" customHeight="1">
      <c r="A252" s="36"/>
      <c r="B252" s="37"/>
      <c r="C252" s="189" t="s">
        <v>286</v>
      </c>
      <c r="D252" s="189" t="s">
        <v>137</v>
      </c>
      <c r="E252" s="190" t="s">
        <v>287</v>
      </c>
      <c r="F252" s="191" t="s">
        <v>288</v>
      </c>
      <c r="G252" s="192" t="s">
        <v>185</v>
      </c>
      <c r="H252" s="193">
        <v>1</v>
      </c>
      <c r="I252" s="194"/>
      <c r="J252" s="195">
        <f>ROUND(I252*H252,2)</f>
        <v>0</v>
      </c>
      <c r="K252" s="191" t="s">
        <v>19</v>
      </c>
      <c r="L252" s="41"/>
      <c r="M252" s="196" t="s">
        <v>19</v>
      </c>
      <c r="N252" s="197" t="s">
        <v>41</v>
      </c>
      <c r="O252" s="66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0" t="s">
        <v>141</v>
      </c>
      <c r="AT252" s="200" t="s">
        <v>137</v>
      </c>
      <c r="AU252" s="200" t="s">
        <v>80</v>
      </c>
      <c r="AY252" s="19" t="s">
        <v>135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9" t="s">
        <v>78</v>
      </c>
      <c r="BK252" s="201">
        <f>ROUND(I252*H252,2)</f>
        <v>0</v>
      </c>
      <c r="BL252" s="19" t="s">
        <v>141</v>
      </c>
      <c r="BM252" s="200" t="s">
        <v>289</v>
      </c>
    </row>
    <row r="253" spans="1:65" s="2" customFormat="1" ht="11.25">
      <c r="A253" s="36"/>
      <c r="B253" s="37"/>
      <c r="C253" s="38"/>
      <c r="D253" s="202" t="s">
        <v>142</v>
      </c>
      <c r="E253" s="38"/>
      <c r="F253" s="203" t="s">
        <v>288</v>
      </c>
      <c r="G253" s="38"/>
      <c r="H253" s="38"/>
      <c r="I253" s="110"/>
      <c r="J253" s="38"/>
      <c r="K253" s="38"/>
      <c r="L253" s="41"/>
      <c r="M253" s="204"/>
      <c r="N253" s="205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142</v>
      </c>
      <c r="AU253" s="19" t="s">
        <v>80</v>
      </c>
    </row>
    <row r="254" spans="1:65" s="2" customFormat="1" ht="16.5" customHeight="1">
      <c r="A254" s="36"/>
      <c r="B254" s="37"/>
      <c r="C254" s="189" t="s">
        <v>216</v>
      </c>
      <c r="D254" s="189" t="s">
        <v>137</v>
      </c>
      <c r="E254" s="190" t="s">
        <v>290</v>
      </c>
      <c r="F254" s="191" t="s">
        <v>291</v>
      </c>
      <c r="G254" s="192" t="s">
        <v>185</v>
      </c>
      <c r="H254" s="193">
        <v>1</v>
      </c>
      <c r="I254" s="194"/>
      <c r="J254" s="195">
        <f>ROUND(I254*H254,2)</f>
        <v>0</v>
      </c>
      <c r="K254" s="191" t="s">
        <v>19</v>
      </c>
      <c r="L254" s="41"/>
      <c r="M254" s="196" t="s">
        <v>19</v>
      </c>
      <c r="N254" s="197" t="s">
        <v>41</v>
      </c>
      <c r="O254" s="66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0" t="s">
        <v>141</v>
      </c>
      <c r="AT254" s="200" t="s">
        <v>137</v>
      </c>
      <c r="AU254" s="200" t="s">
        <v>80</v>
      </c>
      <c r="AY254" s="19" t="s">
        <v>135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9" t="s">
        <v>78</v>
      </c>
      <c r="BK254" s="201">
        <f>ROUND(I254*H254,2)</f>
        <v>0</v>
      </c>
      <c r="BL254" s="19" t="s">
        <v>141</v>
      </c>
      <c r="BM254" s="200" t="s">
        <v>292</v>
      </c>
    </row>
    <row r="255" spans="1:65" s="2" customFormat="1" ht="11.25">
      <c r="A255" s="36"/>
      <c r="B255" s="37"/>
      <c r="C255" s="38"/>
      <c r="D255" s="202" t="s">
        <v>142</v>
      </c>
      <c r="E255" s="38"/>
      <c r="F255" s="203" t="s">
        <v>291</v>
      </c>
      <c r="G255" s="38"/>
      <c r="H255" s="38"/>
      <c r="I255" s="110"/>
      <c r="J255" s="38"/>
      <c r="K255" s="38"/>
      <c r="L255" s="41"/>
      <c r="M255" s="204"/>
      <c r="N255" s="205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142</v>
      </c>
      <c r="AU255" s="19" t="s">
        <v>80</v>
      </c>
    </row>
    <row r="256" spans="1:65" s="2" customFormat="1" ht="16.5" customHeight="1">
      <c r="A256" s="36"/>
      <c r="B256" s="37"/>
      <c r="C256" s="189" t="s">
        <v>293</v>
      </c>
      <c r="D256" s="189" t="s">
        <v>137</v>
      </c>
      <c r="E256" s="190" t="s">
        <v>294</v>
      </c>
      <c r="F256" s="191" t="s">
        <v>295</v>
      </c>
      <c r="G256" s="192" t="s">
        <v>185</v>
      </c>
      <c r="H256" s="193">
        <v>1</v>
      </c>
      <c r="I256" s="194"/>
      <c r="J256" s="195">
        <f>ROUND(I256*H256,2)</f>
        <v>0</v>
      </c>
      <c r="K256" s="191" t="s">
        <v>19</v>
      </c>
      <c r="L256" s="41"/>
      <c r="M256" s="196" t="s">
        <v>19</v>
      </c>
      <c r="N256" s="197" t="s">
        <v>41</v>
      </c>
      <c r="O256" s="66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0" t="s">
        <v>141</v>
      </c>
      <c r="AT256" s="200" t="s">
        <v>137</v>
      </c>
      <c r="AU256" s="200" t="s">
        <v>80</v>
      </c>
      <c r="AY256" s="19" t="s">
        <v>135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9" t="s">
        <v>78</v>
      </c>
      <c r="BK256" s="201">
        <f>ROUND(I256*H256,2)</f>
        <v>0</v>
      </c>
      <c r="BL256" s="19" t="s">
        <v>141</v>
      </c>
      <c r="BM256" s="200" t="s">
        <v>296</v>
      </c>
    </row>
    <row r="257" spans="1:65" s="2" customFormat="1" ht="11.25">
      <c r="A257" s="36"/>
      <c r="B257" s="37"/>
      <c r="C257" s="38"/>
      <c r="D257" s="202" t="s">
        <v>142</v>
      </c>
      <c r="E257" s="38"/>
      <c r="F257" s="203" t="s">
        <v>295</v>
      </c>
      <c r="G257" s="38"/>
      <c r="H257" s="38"/>
      <c r="I257" s="110"/>
      <c r="J257" s="38"/>
      <c r="K257" s="38"/>
      <c r="L257" s="41"/>
      <c r="M257" s="204"/>
      <c r="N257" s="205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142</v>
      </c>
      <c r="AU257" s="19" t="s">
        <v>80</v>
      </c>
    </row>
    <row r="258" spans="1:65" s="2" customFormat="1" ht="16.5" customHeight="1">
      <c r="A258" s="36"/>
      <c r="B258" s="37"/>
      <c r="C258" s="189" t="s">
        <v>233</v>
      </c>
      <c r="D258" s="189" t="s">
        <v>137</v>
      </c>
      <c r="E258" s="190" t="s">
        <v>297</v>
      </c>
      <c r="F258" s="191" t="s">
        <v>298</v>
      </c>
      <c r="G258" s="192" t="s">
        <v>185</v>
      </c>
      <c r="H258" s="193">
        <v>1</v>
      </c>
      <c r="I258" s="194"/>
      <c r="J258" s="195">
        <f>ROUND(I258*H258,2)</f>
        <v>0</v>
      </c>
      <c r="K258" s="191" t="s">
        <v>19</v>
      </c>
      <c r="L258" s="41"/>
      <c r="M258" s="196" t="s">
        <v>19</v>
      </c>
      <c r="N258" s="197" t="s">
        <v>41</v>
      </c>
      <c r="O258" s="66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0" t="s">
        <v>141</v>
      </c>
      <c r="AT258" s="200" t="s">
        <v>137</v>
      </c>
      <c r="AU258" s="200" t="s">
        <v>80</v>
      </c>
      <c r="AY258" s="19" t="s">
        <v>135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9" t="s">
        <v>78</v>
      </c>
      <c r="BK258" s="201">
        <f>ROUND(I258*H258,2)</f>
        <v>0</v>
      </c>
      <c r="BL258" s="19" t="s">
        <v>141</v>
      </c>
      <c r="BM258" s="200" t="s">
        <v>299</v>
      </c>
    </row>
    <row r="259" spans="1:65" s="2" customFormat="1" ht="11.25">
      <c r="A259" s="36"/>
      <c r="B259" s="37"/>
      <c r="C259" s="38"/>
      <c r="D259" s="202" t="s">
        <v>142</v>
      </c>
      <c r="E259" s="38"/>
      <c r="F259" s="203" t="s">
        <v>298</v>
      </c>
      <c r="G259" s="38"/>
      <c r="H259" s="38"/>
      <c r="I259" s="110"/>
      <c r="J259" s="38"/>
      <c r="K259" s="38"/>
      <c r="L259" s="41"/>
      <c r="M259" s="204"/>
      <c r="N259" s="205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142</v>
      </c>
      <c r="AU259" s="19" t="s">
        <v>80</v>
      </c>
    </row>
    <row r="260" spans="1:65" s="2" customFormat="1" ht="16.5" customHeight="1">
      <c r="A260" s="36"/>
      <c r="B260" s="37"/>
      <c r="C260" s="189" t="s">
        <v>300</v>
      </c>
      <c r="D260" s="189" t="s">
        <v>137</v>
      </c>
      <c r="E260" s="190" t="s">
        <v>301</v>
      </c>
      <c r="F260" s="191" t="s">
        <v>302</v>
      </c>
      <c r="G260" s="192" t="s">
        <v>257</v>
      </c>
      <c r="H260" s="193">
        <v>25.98</v>
      </c>
      <c r="I260" s="194"/>
      <c r="J260" s="195">
        <f>ROUND(I260*H260,2)</f>
        <v>0</v>
      </c>
      <c r="K260" s="191" t="s">
        <v>19</v>
      </c>
      <c r="L260" s="41"/>
      <c r="M260" s="196" t="s">
        <v>19</v>
      </c>
      <c r="N260" s="197" t="s">
        <v>41</v>
      </c>
      <c r="O260" s="66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0" t="s">
        <v>141</v>
      </c>
      <c r="AT260" s="200" t="s">
        <v>137</v>
      </c>
      <c r="AU260" s="200" t="s">
        <v>80</v>
      </c>
      <c r="AY260" s="19" t="s">
        <v>135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9" t="s">
        <v>78</v>
      </c>
      <c r="BK260" s="201">
        <f>ROUND(I260*H260,2)</f>
        <v>0</v>
      </c>
      <c r="BL260" s="19" t="s">
        <v>141</v>
      </c>
      <c r="BM260" s="200" t="s">
        <v>303</v>
      </c>
    </row>
    <row r="261" spans="1:65" s="2" customFormat="1" ht="11.25">
      <c r="A261" s="36"/>
      <c r="B261" s="37"/>
      <c r="C261" s="38"/>
      <c r="D261" s="202" t="s">
        <v>142</v>
      </c>
      <c r="E261" s="38"/>
      <c r="F261" s="203" t="s">
        <v>302</v>
      </c>
      <c r="G261" s="38"/>
      <c r="H261" s="38"/>
      <c r="I261" s="110"/>
      <c r="J261" s="38"/>
      <c r="K261" s="38"/>
      <c r="L261" s="41"/>
      <c r="M261" s="204"/>
      <c r="N261" s="205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142</v>
      </c>
      <c r="AU261" s="19" t="s">
        <v>80</v>
      </c>
    </row>
    <row r="262" spans="1:65" s="13" customFormat="1" ht="11.25">
      <c r="B262" s="206"/>
      <c r="C262" s="207"/>
      <c r="D262" s="202" t="s">
        <v>143</v>
      </c>
      <c r="E262" s="208" t="s">
        <v>19</v>
      </c>
      <c r="F262" s="209" t="s">
        <v>304</v>
      </c>
      <c r="G262" s="207"/>
      <c r="H262" s="208" t="s">
        <v>19</v>
      </c>
      <c r="I262" s="210"/>
      <c r="J262" s="207"/>
      <c r="K262" s="207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143</v>
      </c>
      <c r="AU262" s="215" t="s">
        <v>80</v>
      </c>
      <c r="AV262" s="13" t="s">
        <v>78</v>
      </c>
      <c r="AW262" s="13" t="s">
        <v>32</v>
      </c>
      <c r="AX262" s="13" t="s">
        <v>70</v>
      </c>
      <c r="AY262" s="215" t="s">
        <v>135</v>
      </c>
    </row>
    <row r="263" spans="1:65" s="14" customFormat="1" ht="11.25">
      <c r="B263" s="216"/>
      <c r="C263" s="217"/>
      <c r="D263" s="202" t="s">
        <v>143</v>
      </c>
      <c r="E263" s="218" t="s">
        <v>19</v>
      </c>
      <c r="F263" s="219" t="s">
        <v>305</v>
      </c>
      <c r="G263" s="217"/>
      <c r="H263" s="220">
        <v>12.14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143</v>
      </c>
      <c r="AU263" s="226" t="s">
        <v>80</v>
      </c>
      <c r="AV263" s="14" t="s">
        <v>80</v>
      </c>
      <c r="AW263" s="14" t="s">
        <v>32</v>
      </c>
      <c r="AX263" s="14" t="s">
        <v>70</v>
      </c>
      <c r="AY263" s="226" t="s">
        <v>135</v>
      </c>
    </row>
    <row r="264" spans="1:65" s="14" customFormat="1" ht="11.25">
      <c r="B264" s="216"/>
      <c r="C264" s="217"/>
      <c r="D264" s="202" t="s">
        <v>143</v>
      </c>
      <c r="E264" s="218" t="s">
        <v>19</v>
      </c>
      <c r="F264" s="219" t="s">
        <v>306</v>
      </c>
      <c r="G264" s="217"/>
      <c r="H264" s="220">
        <v>13.84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143</v>
      </c>
      <c r="AU264" s="226" t="s">
        <v>80</v>
      </c>
      <c r="AV264" s="14" t="s">
        <v>80</v>
      </c>
      <c r="AW264" s="14" t="s">
        <v>32</v>
      </c>
      <c r="AX264" s="14" t="s">
        <v>70</v>
      </c>
      <c r="AY264" s="226" t="s">
        <v>135</v>
      </c>
    </row>
    <row r="265" spans="1:65" s="15" customFormat="1" ht="11.25">
      <c r="B265" s="227"/>
      <c r="C265" s="228"/>
      <c r="D265" s="202" t="s">
        <v>143</v>
      </c>
      <c r="E265" s="229" t="s">
        <v>19</v>
      </c>
      <c r="F265" s="230" t="s">
        <v>148</v>
      </c>
      <c r="G265" s="228"/>
      <c r="H265" s="231">
        <v>25.98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AT265" s="237" t="s">
        <v>143</v>
      </c>
      <c r="AU265" s="237" t="s">
        <v>80</v>
      </c>
      <c r="AV265" s="15" t="s">
        <v>141</v>
      </c>
      <c r="AW265" s="15" t="s">
        <v>32</v>
      </c>
      <c r="AX265" s="15" t="s">
        <v>78</v>
      </c>
      <c r="AY265" s="237" t="s">
        <v>135</v>
      </c>
    </row>
    <row r="266" spans="1:65" s="2" customFormat="1" ht="16.5" customHeight="1">
      <c r="A266" s="36"/>
      <c r="B266" s="37"/>
      <c r="C266" s="189" t="s">
        <v>237</v>
      </c>
      <c r="D266" s="189" t="s">
        <v>137</v>
      </c>
      <c r="E266" s="190" t="s">
        <v>307</v>
      </c>
      <c r="F266" s="191" t="s">
        <v>308</v>
      </c>
      <c r="G266" s="192" t="s">
        <v>175</v>
      </c>
      <c r="H266" s="193">
        <v>185.57400000000001</v>
      </c>
      <c r="I266" s="194"/>
      <c r="J266" s="195">
        <f>ROUND(I266*H266,2)</f>
        <v>0</v>
      </c>
      <c r="K266" s="191" t="s">
        <v>19</v>
      </c>
      <c r="L266" s="41"/>
      <c r="M266" s="196" t="s">
        <v>19</v>
      </c>
      <c r="N266" s="197" t="s">
        <v>41</v>
      </c>
      <c r="O266" s="66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0" t="s">
        <v>141</v>
      </c>
      <c r="AT266" s="200" t="s">
        <v>137</v>
      </c>
      <c r="AU266" s="200" t="s">
        <v>80</v>
      </c>
      <c r="AY266" s="19" t="s">
        <v>135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9" t="s">
        <v>78</v>
      </c>
      <c r="BK266" s="201">
        <f>ROUND(I266*H266,2)</f>
        <v>0</v>
      </c>
      <c r="BL266" s="19" t="s">
        <v>141</v>
      </c>
      <c r="BM266" s="200" t="s">
        <v>309</v>
      </c>
    </row>
    <row r="267" spans="1:65" s="2" customFormat="1" ht="11.25">
      <c r="A267" s="36"/>
      <c r="B267" s="37"/>
      <c r="C267" s="38"/>
      <c r="D267" s="202" t="s">
        <v>142</v>
      </c>
      <c r="E267" s="38"/>
      <c r="F267" s="203" t="s">
        <v>308</v>
      </c>
      <c r="G267" s="38"/>
      <c r="H267" s="38"/>
      <c r="I267" s="110"/>
      <c r="J267" s="38"/>
      <c r="K267" s="38"/>
      <c r="L267" s="41"/>
      <c r="M267" s="204"/>
      <c r="N267" s="205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142</v>
      </c>
      <c r="AU267" s="19" t="s">
        <v>80</v>
      </c>
    </row>
    <row r="268" spans="1:65" s="14" customFormat="1" ht="11.25">
      <c r="B268" s="216"/>
      <c r="C268" s="217"/>
      <c r="D268" s="202" t="s">
        <v>143</v>
      </c>
      <c r="E268" s="218" t="s">
        <v>19</v>
      </c>
      <c r="F268" s="219" t="s">
        <v>234</v>
      </c>
      <c r="G268" s="217"/>
      <c r="H268" s="220">
        <v>185.57400000000001</v>
      </c>
      <c r="I268" s="221"/>
      <c r="J268" s="217"/>
      <c r="K268" s="217"/>
      <c r="L268" s="222"/>
      <c r="M268" s="223"/>
      <c r="N268" s="224"/>
      <c r="O268" s="224"/>
      <c r="P268" s="224"/>
      <c r="Q268" s="224"/>
      <c r="R268" s="224"/>
      <c r="S268" s="224"/>
      <c r="T268" s="225"/>
      <c r="AT268" s="226" t="s">
        <v>143</v>
      </c>
      <c r="AU268" s="226" t="s">
        <v>80</v>
      </c>
      <c r="AV268" s="14" t="s">
        <v>80</v>
      </c>
      <c r="AW268" s="14" t="s">
        <v>32</v>
      </c>
      <c r="AX268" s="14" t="s">
        <v>70</v>
      </c>
      <c r="AY268" s="226" t="s">
        <v>135</v>
      </c>
    </row>
    <row r="269" spans="1:65" s="15" customFormat="1" ht="11.25">
      <c r="B269" s="227"/>
      <c r="C269" s="228"/>
      <c r="D269" s="202" t="s">
        <v>143</v>
      </c>
      <c r="E269" s="229" t="s">
        <v>19</v>
      </c>
      <c r="F269" s="230" t="s">
        <v>148</v>
      </c>
      <c r="G269" s="228"/>
      <c r="H269" s="231">
        <v>185.57400000000001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AT269" s="237" t="s">
        <v>143</v>
      </c>
      <c r="AU269" s="237" t="s">
        <v>80</v>
      </c>
      <c r="AV269" s="15" t="s">
        <v>141</v>
      </c>
      <c r="AW269" s="15" t="s">
        <v>32</v>
      </c>
      <c r="AX269" s="15" t="s">
        <v>78</v>
      </c>
      <c r="AY269" s="237" t="s">
        <v>135</v>
      </c>
    </row>
    <row r="270" spans="1:65" s="2" customFormat="1" ht="16.5" customHeight="1">
      <c r="A270" s="36"/>
      <c r="B270" s="37"/>
      <c r="C270" s="189" t="s">
        <v>310</v>
      </c>
      <c r="D270" s="189" t="s">
        <v>137</v>
      </c>
      <c r="E270" s="190" t="s">
        <v>311</v>
      </c>
      <c r="F270" s="191" t="s">
        <v>312</v>
      </c>
      <c r="G270" s="192" t="s">
        <v>175</v>
      </c>
      <c r="H270" s="193">
        <v>339.35</v>
      </c>
      <c r="I270" s="194"/>
      <c r="J270" s="195">
        <f>ROUND(I270*H270,2)</f>
        <v>0</v>
      </c>
      <c r="K270" s="191" t="s">
        <v>19</v>
      </c>
      <c r="L270" s="41"/>
      <c r="M270" s="196" t="s">
        <v>19</v>
      </c>
      <c r="N270" s="197" t="s">
        <v>41</v>
      </c>
      <c r="O270" s="66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0" t="s">
        <v>141</v>
      </c>
      <c r="AT270" s="200" t="s">
        <v>137</v>
      </c>
      <c r="AU270" s="200" t="s">
        <v>80</v>
      </c>
      <c r="AY270" s="19" t="s">
        <v>135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9" t="s">
        <v>78</v>
      </c>
      <c r="BK270" s="201">
        <f>ROUND(I270*H270,2)</f>
        <v>0</v>
      </c>
      <c r="BL270" s="19" t="s">
        <v>141</v>
      </c>
      <c r="BM270" s="200" t="s">
        <v>313</v>
      </c>
    </row>
    <row r="271" spans="1:65" s="2" customFormat="1" ht="11.25">
      <c r="A271" s="36"/>
      <c r="B271" s="37"/>
      <c r="C271" s="38"/>
      <c r="D271" s="202" t="s">
        <v>142</v>
      </c>
      <c r="E271" s="38"/>
      <c r="F271" s="203" t="s">
        <v>312</v>
      </c>
      <c r="G271" s="38"/>
      <c r="H271" s="38"/>
      <c r="I271" s="110"/>
      <c r="J271" s="38"/>
      <c r="K271" s="38"/>
      <c r="L271" s="41"/>
      <c r="M271" s="204"/>
      <c r="N271" s="205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142</v>
      </c>
      <c r="AU271" s="19" t="s">
        <v>80</v>
      </c>
    </row>
    <row r="272" spans="1:65" s="14" customFormat="1" ht="11.25">
      <c r="B272" s="216"/>
      <c r="C272" s="217"/>
      <c r="D272" s="202" t="s">
        <v>143</v>
      </c>
      <c r="E272" s="218" t="s">
        <v>19</v>
      </c>
      <c r="F272" s="219" t="s">
        <v>241</v>
      </c>
      <c r="G272" s="217"/>
      <c r="H272" s="220">
        <v>349.32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143</v>
      </c>
      <c r="AU272" s="226" t="s">
        <v>80</v>
      </c>
      <c r="AV272" s="14" t="s">
        <v>80</v>
      </c>
      <c r="AW272" s="14" t="s">
        <v>32</v>
      </c>
      <c r="AX272" s="14" t="s">
        <v>70</v>
      </c>
      <c r="AY272" s="226" t="s">
        <v>135</v>
      </c>
    </row>
    <row r="273" spans="1:65" s="14" customFormat="1" ht="11.25">
      <c r="B273" s="216"/>
      <c r="C273" s="217"/>
      <c r="D273" s="202" t="s">
        <v>143</v>
      </c>
      <c r="E273" s="218" t="s">
        <v>19</v>
      </c>
      <c r="F273" s="219" t="s">
        <v>242</v>
      </c>
      <c r="G273" s="217"/>
      <c r="H273" s="220">
        <v>-4.03</v>
      </c>
      <c r="I273" s="221"/>
      <c r="J273" s="217"/>
      <c r="K273" s="217"/>
      <c r="L273" s="222"/>
      <c r="M273" s="223"/>
      <c r="N273" s="224"/>
      <c r="O273" s="224"/>
      <c r="P273" s="224"/>
      <c r="Q273" s="224"/>
      <c r="R273" s="224"/>
      <c r="S273" s="224"/>
      <c r="T273" s="225"/>
      <c r="AT273" s="226" t="s">
        <v>143</v>
      </c>
      <c r="AU273" s="226" t="s">
        <v>80</v>
      </c>
      <c r="AV273" s="14" t="s">
        <v>80</v>
      </c>
      <c r="AW273" s="14" t="s">
        <v>32</v>
      </c>
      <c r="AX273" s="14" t="s">
        <v>70</v>
      </c>
      <c r="AY273" s="226" t="s">
        <v>135</v>
      </c>
    </row>
    <row r="274" spans="1:65" s="14" customFormat="1" ht="11.25">
      <c r="B274" s="216"/>
      <c r="C274" s="217"/>
      <c r="D274" s="202" t="s">
        <v>143</v>
      </c>
      <c r="E274" s="218" t="s">
        <v>19</v>
      </c>
      <c r="F274" s="219" t="s">
        <v>243</v>
      </c>
      <c r="G274" s="217"/>
      <c r="H274" s="220">
        <v>-4.34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143</v>
      </c>
      <c r="AU274" s="226" t="s">
        <v>80</v>
      </c>
      <c r="AV274" s="14" t="s">
        <v>80</v>
      </c>
      <c r="AW274" s="14" t="s">
        <v>32</v>
      </c>
      <c r="AX274" s="14" t="s">
        <v>70</v>
      </c>
      <c r="AY274" s="226" t="s">
        <v>135</v>
      </c>
    </row>
    <row r="275" spans="1:65" s="14" customFormat="1" ht="11.25">
      <c r="B275" s="216"/>
      <c r="C275" s="217"/>
      <c r="D275" s="202" t="s">
        <v>143</v>
      </c>
      <c r="E275" s="218" t="s">
        <v>19</v>
      </c>
      <c r="F275" s="219" t="s">
        <v>244</v>
      </c>
      <c r="G275" s="217"/>
      <c r="H275" s="220">
        <v>-1.6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143</v>
      </c>
      <c r="AU275" s="226" t="s">
        <v>80</v>
      </c>
      <c r="AV275" s="14" t="s">
        <v>80</v>
      </c>
      <c r="AW275" s="14" t="s">
        <v>32</v>
      </c>
      <c r="AX275" s="14" t="s">
        <v>70</v>
      </c>
      <c r="AY275" s="226" t="s">
        <v>135</v>
      </c>
    </row>
    <row r="276" spans="1:65" s="15" customFormat="1" ht="11.25">
      <c r="B276" s="227"/>
      <c r="C276" s="228"/>
      <c r="D276" s="202" t="s">
        <v>143</v>
      </c>
      <c r="E276" s="229" t="s">
        <v>19</v>
      </c>
      <c r="F276" s="230" t="s">
        <v>148</v>
      </c>
      <c r="G276" s="228"/>
      <c r="H276" s="231">
        <v>339.35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AT276" s="237" t="s">
        <v>143</v>
      </c>
      <c r="AU276" s="237" t="s">
        <v>80</v>
      </c>
      <c r="AV276" s="15" t="s">
        <v>141</v>
      </c>
      <c r="AW276" s="15" t="s">
        <v>32</v>
      </c>
      <c r="AX276" s="15" t="s">
        <v>78</v>
      </c>
      <c r="AY276" s="237" t="s">
        <v>135</v>
      </c>
    </row>
    <row r="277" spans="1:65" s="2" customFormat="1" ht="16.5" customHeight="1">
      <c r="A277" s="36"/>
      <c r="B277" s="37"/>
      <c r="C277" s="189" t="s">
        <v>240</v>
      </c>
      <c r="D277" s="189" t="s">
        <v>137</v>
      </c>
      <c r="E277" s="190" t="s">
        <v>314</v>
      </c>
      <c r="F277" s="191" t="s">
        <v>315</v>
      </c>
      <c r="G277" s="192" t="s">
        <v>185</v>
      </c>
      <c r="H277" s="193">
        <v>1</v>
      </c>
      <c r="I277" s="194"/>
      <c r="J277" s="195">
        <f>ROUND(I277*H277,2)</f>
        <v>0</v>
      </c>
      <c r="K277" s="191" t="s">
        <v>19</v>
      </c>
      <c r="L277" s="41"/>
      <c r="M277" s="196" t="s">
        <v>19</v>
      </c>
      <c r="N277" s="197" t="s">
        <v>41</v>
      </c>
      <c r="O277" s="66"/>
      <c r="P277" s="198">
        <f>O277*H277</f>
        <v>0</v>
      </c>
      <c r="Q277" s="198">
        <v>0</v>
      </c>
      <c r="R277" s="198">
        <f>Q277*H277</f>
        <v>0</v>
      </c>
      <c r="S277" s="198">
        <v>0</v>
      </c>
      <c r="T277" s="199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0" t="s">
        <v>141</v>
      </c>
      <c r="AT277" s="200" t="s">
        <v>137</v>
      </c>
      <c r="AU277" s="200" t="s">
        <v>80</v>
      </c>
      <c r="AY277" s="19" t="s">
        <v>135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9" t="s">
        <v>78</v>
      </c>
      <c r="BK277" s="201">
        <f>ROUND(I277*H277,2)</f>
        <v>0</v>
      </c>
      <c r="BL277" s="19" t="s">
        <v>141</v>
      </c>
      <c r="BM277" s="200" t="s">
        <v>316</v>
      </c>
    </row>
    <row r="278" spans="1:65" s="2" customFormat="1" ht="11.25">
      <c r="A278" s="36"/>
      <c r="B278" s="37"/>
      <c r="C278" s="38"/>
      <c r="D278" s="202" t="s">
        <v>142</v>
      </c>
      <c r="E278" s="38"/>
      <c r="F278" s="203" t="s">
        <v>315</v>
      </c>
      <c r="G278" s="38"/>
      <c r="H278" s="38"/>
      <c r="I278" s="110"/>
      <c r="J278" s="38"/>
      <c r="K278" s="38"/>
      <c r="L278" s="41"/>
      <c r="M278" s="204"/>
      <c r="N278" s="205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142</v>
      </c>
      <c r="AU278" s="19" t="s">
        <v>80</v>
      </c>
    </row>
    <row r="279" spans="1:65" s="2" customFormat="1" ht="16.5" customHeight="1">
      <c r="A279" s="36"/>
      <c r="B279" s="37"/>
      <c r="C279" s="189" t="s">
        <v>317</v>
      </c>
      <c r="D279" s="189" t="s">
        <v>137</v>
      </c>
      <c r="E279" s="190" t="s">
        <v>318</v>
      </c>
      <c r="F279" s="191" t="s">
        <v>319</v>
      </c>
      <c r="G279" s="192" t="s">
        <v>175</v>
      </c>
      <c r="H279" s="193">
        <v>437.32400000000001</v>
      </c>
      <c r="I279" s="194"/>
      <c r="J279" s="195">
        <f>ROUND(I279*H279,2)</f>
        <v>0</v>
      </c>
      <c r="K279" s="191" t="s">
        <v>19</v>
      </c>
      <c r="L279" s="41"/>
      <c r="M279" s="196" t="s">
        <v>19</v>
      </c>
      <c r="N279" s="197" t="s">
        <v>41</v>
      </c>
      <c r="O279" s="66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0" t="s">
        <v>141</v>
      </c>
      <c r="AT279" s="200" t="s">
        <v>137</v>
      </c>
      <c r="AU279" s="200" t="s">
        <v>80</v>
      </c>
      <c r="AY279" s="19" t="s">
        <v>135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9" t="s">
        <v>78</v>
      </c>
      <c r="BK279" s="201">
        <f>ROUND(I279*H279,2)</f>
        <v>0</v>
      </c>
      <c r="BL279" s="19" t="s">
        <v>141</v>
      </c>
      <c r="BM279" s="200" t="s">
        <v>320</v>
      </c>
    </row>
    <row r="280" spans="1:65" s="2" customFormat="1" ht="11.25">
      <c r="A280" s="36"/>
      <c r="B280" s="37"/>
      <c r="C280" s="38"/>
      <c r="D280" s="202" t="s">
        <v>142</v>
      </c>
      <c r="E280" s="38"/>
      <c r="F280" s="203" t="s">
        <v>319</v>
      </c>
      <c r="G280" s="38"/>
      <c r="H280" s="38"/>
      <c r="I280" s="110"/>
      <c r="J280" s="38"/>
      <c r="K280" s="38"/>
      <c r="L280" s="41"/>
      <c r="M280" s="204"/>
      <c r="N280" s="205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142</v>
      </c>
      <c r="AU280" s="19" t="s">
        <v>80</v>
      </c>
    </row>
    <row r="281" spans="1:65" s="13" customFormat="1" ht="11.25">
      <c r="B281" s="206"/>
      <c r="C281" s="207"/>
      <c r="D281" s="202" t="s">
        <v>143</v>
      </c>
      <c r="E281" s="208" t="s">
        <v>19</v>
      </c>
      <c r="F281" s="209" t="s">
        <v>321</v>
      </c>
      <c r="G281" s="207"/>
      <c r="H281" s="208" t="s">
        <v>19</v>
      </c>
      <c r="I281" s="210"/>
      <c r="J281" s="207"/>
      <c r="K281" s="207"/>
      <c r="L281" s="211"/>
      <c r="M281" s="212"/>
      <c r="N281" s="213"/>
      <c r="O281" s="213"/>
      <c r="P281" s="213"/>
      <c r="Q281" s="213"/>
      <c r="R281" s="213"/>
      <c r="S281" s="213"/>
      <c r="T281" s="214"/>
      <c r="AT281" s="215" t="s">
        <v>143</v>
      </c>
      <c r="AU281" s="215" t="s">
        <v>80</v>
      </c>
      <c r="AV281" s="13" t="s">
        <v>78</v>
      </c>
      <c r="AW281" s="13" t="s">
        <v>32</v>
      </c>
      <c r="AX281" s="13" t="s">
        <v>70</v>
      </c>
      <c r="AY281" s="215" t="s">
        <v>135</v>
      </c>
    </row>
    <row r="282" spans="1:65" s="14" customFormat="1" ht="11.25">
      <c r="B282" s="216"/>
      <c r="C282" s="217"/>
      <c r="D282" s="202" t="s">
        <v>143</v>
      </c>
      <c r="E282" s="218" t="s">
        <v>19</v>
      </c>
      <c r="F282" s="219" t="s">
        <v>234</v>
      </c>
      <c r="G282" s="217"/>
      <c r="H282" s="220">
        <v>185.57400000000001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143</v>
      </c>
      <c r="AU282" s="226" t="s">
        <v>80</v>
      </c>
      <c r="AV282" s="14" t="s">
        <v>80</v>
      </c>
      <c r="AW282" s="14" t="s">
        <v>32</v>
      </c>
      <c r="AX282" s="14" t="s">
        <v>70</v>
      </c>
      <c r="AY282" s="226" t="s">
        <v>135</v>
      </c>
    </row>
    <row r="283" spans="1:65" s="13" customFormat="1" ht="11.25">
      <c r="B283" s="206"/>
      <c r="C283" s="207"/>
      <c r="D283" s="202" t="s">
        <v>143</v>
      </c>
      <c r="E283" s="208" t="s">
        <v>19</v>
      </c>
      <c r="F283" s="209" t="s">
        <v>322</v>
      </c>
      <c r="G283" s="207"/>
      <c r="H283" s="208" t="s">
        <v>19</v>
      </c>
      <c r="I283" s="210"/>
      <c r="J283" s="207"/>
      <c r="K283" s="207"/>
      <c r="L283" s="211"/>
      <c r="M283" s="212"/>
      <c r="N283" s="213"/>
      <c r="O283" s="213"/>
      <c r="P283" s="213"/>
      <c r="Q283" s="213"/>
      <c r="R283" s="213"/>
      <c r="S283" s="213"/>
      <c r="T283" s="214"/>
      <c r="AT283" s="215" t="s">
        <v>143</v>
      </c>
      <c r="AU283" s="215" t="s">
        <v>80</v>
      </c>
      <c r="AV283" s="13" t="s">
        <v>78</v>
      </c>
      <c r="AW283" s="13" t="s">
        <v>32</v>
      </c>
      <c r="AX283" s="13" t="s">
        <v>70</v>
      </c>
      <c r="AY283" s="215" t="s">
        <v>135</v>
      </c>
    </row>
    <row r="284" spans="1:65" s="14" customFormat="1" ht="11.25">
      <c r="B284" s="216"/>
      <c r="C284" s="217"/>
      <c r="D284" s="202" t="s">
        <v>143</v>
      </c>
      <c r="E284" s="218" t="s">
        <v>19</v>
      </c>
      <c r="F284" s="219" t="s">
        <v>323</v>
      </c>
      <c r="G284" s="217"/>
      <c r="H284" s="220">
        <v>339.35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143</v>
      </c>
      <c r="AU284" s="226" t="s">
        <v>80</v>
      </c>
      <c r="AV284" s="14" t="s">
        <v>80</v>
      </c>
      <c r="AW284" s="14" t="s">
        <v>32</v>
      </c>
      <c r="AX284" s="14" t="s">
        <v>70</v>
      </c>
      <c r="AY284" s="226" t="s">
        <v>135</v>
      </c>
    </row>
    <row r="285" spans="1:65" s="13" customFormat="1" ht="11.25">
      <c r="B285" s="206"/>
      <c r="C285" s="207"/>
      <c r="D285" s="202" t="s">
        <v>143</v>
      </c>
      <c r="E285" s="208" t="s">
        <v>19</v>
      </c>
      <c r="F285" s="209" t="s">
        <v>324</v>
      </c>
      <c r="G285" s="207"/>
      <c r="H285" s="208" t="s">
        <v>19</v>
      </c>
      <c r="I285" s="210"/>
      <c r="J285" s="207"/>
      <c r="K285" s="207"/>
      <c r="L285" s="211"/>
      <c r="M285" s="212"/>
      <c r="N285" s="213"/>
      <c r="O285" s="213"/>
      <c r="P285" s="213"/>
      <c r="Q285" s="213"/>
      <c r="R285" s="213"/>
      <c r="S285" s="213"/>
      <c r="T285" s="214"/>
      <c r="AT285" s="215" t="s">
        <v>143</v>
      </c>
      <c r="AU285" s="215" t="s">
        <v>80</v>
      </c>
      <c r="AV285" s="13" t="s">
        <v>78</v>
      </c>
      <c r="AW285" s="13" t="s">
        <v>32</v>
      </c>
      <c r="AX285" s="13" t="s">
        <v>70</v>
      </c>
      <c r="AY285" s="215" t="s">
        <v>135</v>
      </c>
    </row>
    <row r="286" spans="1:65" s="14" customFormat="1" ht="11.25">
      <c r="B286" s="216"/>
      <c r="C286" s="217"/>
      <c r="D286" s="202" t="s">
        <v>143</v>
      </c>
      <c r="E286" s="218" t="s">
        <v>19</v>
      </c>
      <c r="F286" s="219" t="s">
        <v>325</v>
      </c>
      <c r="G286" s="217"/>
      <c r="H286" s="220">
        <v>-87.6</v>
      </c>
      <c r="I286" s="221"/>
      <c r="J286" s="217"/>
      <c r="K286" s="217"/>
      <c r="L286" s="222"/>
      <c r="M286" s="223"/>
      <c r="N286" s="224"/>
      <c r="O286" s="224"/>
      <c r="P286" s="224"/>
      <c r="Q286" s="224"/>
      <c r="R286" s="224"/>
      <c r="S286" s="224"/>
      <c r="T286" s="225"/>
      <c r="AT286" s="226" t="s">
        <v>143</v>
      </c>
      <c r="AU286" s="226" t="s">
        <v>80</v>
      </c>
      <c r="AV286" s="14" t="s">
        <v>80</v>
      </c>
      <c r="AW286" s="14" t="s">
        <v>32</v>
      </c>
      <c r="AX286" s="14" t="s">
        <v>70</v>
      </c>
      <c r="AY286" s="226" t="s">
        <v>135</v>
      </c>
    </row>
    <row r="287" spans="1:65" s="15" customFormat="1" ht="11.25">
      <c r="B287" s="227"/>
      <c r="C287" s="228"/>
      <c r="D287" s="202" t="s">
        <v>143</v>
      </c>
      <c r="E287" s="229" t="s">
        <v>19</v>
      </c>
      <c r="F287" s="230" t="s">
        <v>148</v>
      </c>
      <c r="G287" s="228"/>
      <c r="H287" s="231">
        <v>437.32399999999996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AT287" s="237" t="s">
        <v>143</v>
      </c>
      <c r="AU287" s="237" t="s">
        <v>80</v>
      </c>
      <c r="AV287" s="15" t="s">
        <v>141</v>
      </c>
      <c r="AW287" s="15" t="s">
        <v>32</v>
      </c>
      <c r="AX287" s="15" t="s">
        <v>78</v>
      </c>
      <c r="AY287" s="237" t="s">
        <v>135</v>
      </c>
    </row>
    <row r="288" spans="1:65" s="12" customFormat="1" ht="22.9" customHeight="1">
      <c r="B288" s="173"/>
      <c r="C288" s="174"/>
      <c r="D288" s="175" t="s">
        <v>69</v>
      </c>
      <c r="E288" s="187" t="s">
        <v>326</v>
      </c>
      <c r="F288" s="187" t="s">
        <v>327</v>
      </c>
      <c r="G288" s="174"/>
      <c r="H288" s="174"/>
      <c r="I288" s="177"/>
      <c r="J288" s="188">
        <f>BK288</f>
        <v>0</v>
      </c>
      <c r="K288" s="174"/>
      <c r="L288" s="179"/>
      <c r="M288" s="180"/>
      <c r="N288" s="181"/>
      <c r="O288" s="181"/>
      <c r="P288" s="182">
        <f>SUM(P289:P292)</f>
        <v>0</v>
      </c>
      <c r="Q288" s="181"/>
      <c r="R288" s="182">
        <f>SUM(R289:R292)</f>
        <v>0</v>
      </c>
      <c r="S288" s="181"/>
      <c r="T288" s="183">
        <f>SUM(T289:T292)</f>
        <v>0</v>
      </c>
      <c r="AR288" s="184" t="s">
        <v>78</v>
      </c>
      <c r="AT288" s="185" t="s">
        <v>69</v>
      </c>
      <c r="AU288" s="185" t="s">
        <v>78</v>
      </c>
      <c r="AY288" s="184" t="s">
        <v>135</v>
      </c>
      <c r="BK288" s="186">
        <f>SUM(BK289:BK292)</f>
        <v>0</v>
      </c>
    </row>
    <row r="289" spans="1:65" s="2" customFormat="1" ht="16.5" customHeight="1">
      <c r="A289" s="36"/>
      <c r="B289" s="37"/>
      <c r="C289" s="189" t="s">
        <v>248</v>
      </c>
      <c r="D289" s="189" t="s">
        <v>137</v>
      </c>
      <c r="E289" s="190" t="s">
        <v>328</v>
      </c>
      <c r="F289" s="191" t="s">
        <v>329</v>
      </c>
      <c r="G289" s="192" t="s">
        <v>330</v>
      </c>
      <c r="H289" s="193">
        <v>8</v>
      </c>
      <c r="I289" s="194"/>
      <c r="J289" s="195">
        <f>ROUND(I289*H289,2)</f>
        <v>0</v>
      </c>
      <c r="K289" s="191" t="s">
        <v>19</v>
      </c>
      <c r="L289" s="41"/>
      <c r="M289" s="196" t="s">
        <v>19</v>
      </c>
      <c r="N289" s="197" t="s">
        <v>41</v>
      </c>
      <c r="O289" s="66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0" t="s">
        <v>141</v>
      </c>
      <c r="AT289" s="200" t="s">
        <v>137</v>
      </c>
      <c r="AU289" s="200" t="s">
        <v>80</v>
      </c>
      <c r="AY289" s="19" t="s">
        <v>135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9" t="s">
        <v>78</v>
      </c>
      <c r="BK289" s="201">
        <f>ROUND(I289*H289,2)</f>
        <v>0</v>
      </c>
      <c r="BL289" s="19" t="s">
        <v>141</v>
      </c>
      <c r="BM289" s="200" t="s">
        <v>331</v>
      </c>
    </row>
    <row r="290" spans="1:65" s="2" customFormat="1" ht="11.25">
      <c r="A290" s="36"/>
      <c r="B290" s="37"/>
      <c r="C290" s="38"/>
      <c r="D290" s="202" t="s">
        <v>142</v>
      </c>
      <c r="E290" s="38"/>
      <c r="F290" s="203" t="s">
        <v>329</v>
      </c>
      <c r="G290" s="38"/>
      <c r="H290" s="38"/>
      <c r="I290" s="110"/>
      <c r="J290" s="38"/>
      <c r="K290" s="38"/>
      <c r="L290" s="41"/>
      <c r="M290" s="204"/>
      <c r="N290" s="205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142</v>
      </c>
      <c r="AU290" s="19" t="s">
        <v>80</v>
      </c>
    </row>
    <row r="291" spans="1:65" s="2" customFormat="1" ht="16.5" customHeight="1">
      <c r="A291" s="36"/>
      <c r="B291" s="37"/>
      <c r="C291" s="189" t="s">
        <v>332</v>
      </c>
      <c r="D291" s="189" t="s">
        <v>137</v>
      </c>
      <c r="E291" s="190" t="s">
        <v>333</v>
      </c>
      <c r="F291" s="191" t="s">
        <v>334</v>
      </c>
      <c r="G291" s="192" t="s">
        <v>159</v>
      </c>
      <c r="H291" s="193">
        <v>25.536999999999999</v>
      </c>
      <c r="I291" s="194"/>
      <c r="J291" s="195">
        <f>ROUND(I291*H291,2)</f>
        <v>0</v>
      </c>
      <c r="K291" s="191" t="s">
        <v>19</v>
      </c>
      <c r="L291" s="41"/>
      <c r="M291" s="196" t="s">
        <v>19</v>
      </c>
      <c r="N291" s="197" t="s">
        <v>41</v>
      </c>
      <c r="O291" s="66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0" t="s">
        <v>141</v>
      </c>
      <c r="AT291" s="200" t="s">
        <v>137</v>
      </c>
      <c r="AU291" s="200" t="s">
        <v>80</v>
      </c>
      <c r="AY291" s="19" t="s">
        <v>135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9" t="s">
        <v>78</v>
      </c>
      <c r="BK291" s="201">
        <f>ROUND(I291*H291,2)</f>
        <v>0</v>
      </c>
      <c r="BL291" s="19" t="s">
        <v>141</v>
      </c>
      <c r="BM291" s="200" t="s">
        <v>335</v>
      </c>
    </row>
    <row r="292" spans="1:65" s="2" customFormat="1" ht="11.25">
      <c r="A292" s="36"/>
      <c r="B292" s="37"/>
      <c r="C292" s="38"/>
      <c r="D292" s="202" t="s">
        <v>142</v>
      </c>
      <c r="E292" s="38"/>
      <c r="F292" s="203" t="s">
        <v>334</v>
      </c>
      <c r="G292" s="38"/>
      <c r="H292" s="38"/>
      <c r="I292" s="110"/>
      <c r="J292" s="38"/>
      <c r="K292" s="38"/>
      <c r="L292" s="41"/>
      <c r="M292" s="204"/>
      <c r="N292" s="205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142</v>
      </c>
      <c r="AU292" s="19" t="s">
        <v>80</v>
      </c>
    </row>
    <row r="293" spans="1:65" s="12" customFormat="1" ht="22.9" customHeight="1">
      <c r="B293" s="173"/>
      <c r="C293" s="174"/>
      <c r="D293" s="175" t="s">
        <v>69</v>
      </c>
      <c r="E293" s="187" t="s">
        <v>326</v>
      </c>
      <c r="F293" s="187" t="s">
        <v>327</v>
      </c>
      <c r="G293" s="174"/>
      <c r="H293" s="174"/>
      <c r="I293" s="177"/>
      <c r="J293" s="188">
        <f>BK293</f>
        <v>0</v>
      </c>
      <c r="K293" s="174"/>
      <c r="L293" s="179"/>
      <c r="M293" s="180"/>
      <c r="N293" s="181"/>
      <c r="O293" s="181"/>
      <c r="P293" s="182">
        <f>SUM(P294:P295)</f>
        <v>0</v>
      </c>
      <c r="Q293" s="181"/>
      <c r="R293" s="182">
        <f>SUM(R294:R295)</f>
        <v>0</v>
      </c>
      <c r="S293" s="181"/>
      <c r="T293" s="183">
        <f>SUM(T294:T295)</f>
        <v>0</v>
      </c>
      <c r="AR293" s="184" t="s">
        <v>78</v>
      </c>
      <c r="AT293" s="185" t="s">
        <v>69</v>
      </c>
      <c r="AU293" s="185" t="s">
        <v>78</v>
      </c>
      <c r="AY293" s="184" t="s">
        <v>135</v>
      </c>
      <c r="BK293" s="186">
        <f>SUM(BK294:BK295)</f>
        <v>0</v>
      </c>
    </row>
    <row r="294" spans="1:65" s="2" customFormat="1" ht="16.5" customHeight="1">
      <c r="A294" s="36"/>
      <c r="B294" s="37"/>
      <c r="C294" s="189" t="s">
        <v>251</v>
      </c>
      <c r="D294" s="189" t="s">
        <v>137</v>
      </c>
      <c r="E294" s="190" t="s">
        <v>336</v>
      </c>
      <c r="F294" s="191" t="s">
        <v>337</v>
      </c>
      <c r="G294" s="192" t="s">
        <v>159</v>
      </c>
      <c r="H294" s="193">
        <v>107.492</v>
      </c>
      <c r="I294" s="194"/>
      <c r="J294" s="195">
        <f>ROUND(I294*H294,2)</f>
        <v>0</v>
      </c>
      <c r="K294" s="191" t="s">
        <v>19</v>
      </c>
      <c r="L294" s="41"/>
      <c r="M294" s="196" t="s">
        <v>19</v>
      </c>
      <c r="N294" s="197" t="s">
        <v>41</v>
      </c>
      <c r="O294" s="66"/>
      <c r="P294" s="198">
        <f>O294*H294</f>
        <v>0</v>
      </c>
      <c r="Q294" s="198">
        <v>0</v>
      </c>
      <c r="R294" s="198">
        <f>Q294*H294</f>
        <v>0</v>
      </c>
      <c r="S294" s="198">
        <v>0</v>
      </c>
      <c r="T294" s="199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0" t="s">
        <v>141</v>
      </c>
      <c r="AT294" s="200" t="s">
        <v>137</v>
      </c>
      <c r="AU294" s="200" t="s">
        <v>80</v>
      </c>
      <c r="AY294" s="19" t="s">
        <v>135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9" t="s">
        <v>78</v>
      </c>
      <c r="BK294" s="201">
        <f>ROUND(I294*H294,2)</f>
        <v>0</v>
      </c>
      <c r="BL294" s="19" t="s">
        <v>141</v>
      </c>
      <c r="BM294" s="200" t="s">
        <v>338</v>
      </c>
    </row>
    <row r="295" spans="1:65" s="2" customFormat="1" ht="11.25">
      <c r="A295" s="36"/>
      <c r="B295" s="37"/>
      <c r="C295" s="38"/>
      <c r="D295" s="202" t="s">
        <v>142</v>
      </c>
      <c r="E295" s="38"/>
      <c r="F295" s="203" t="s">
        <v>337</v>
      </c>
      <c r="G295" s="38"/>
      <c r="H295" s="38"/>
      <c r="I295" s="110"/>
      <c r="J295" s="38"/>
      <c r="K295" s="38"/>
      <c r="L295" s="41"/>
      <c r="M295" s="204"/>
      <c r="N295" s="205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142</v>
      </c>
      <c r="AU295" s="19" t="s">
        <v>80</v>
      </c>
    </row>
    <row r="296" spans="1:65" s="12" customFormat="1" ht="25.9" customHeight="1">
      <c r="B296" s="173"/>
      <c r="C296" s="174"/>
      <c r="D296" s="175" t="s">
        <v>69</v>
      </c>
      <c r="E296" s="176" t="s">
        <v>339</v>
      </c>
      <c r="F296" s="176" t="s">
        <v>340</v>
      </c>
      <c r="G296" s="174"/>
      <c r="H296" s="174"/>
      <c r="I296" s="177"/>
      <c r="J296" s="178">
        <f>BK296</f>
        <v>0</v>
      </c>
      <c r="K296" s="174"/>
      <c r="L296" s="179"/>
      <c r="M296" s="180"/>
      <c r="N296" s="181"/>
      <c r="O296" s="181"/>
      <c r="P296" s="182">
        <f>P297+P358+P363+P376+P384+P393+P396+P429+P444+P470+P473</f>
        <v>0</v>
      </c>
      <c r="Q296" s="181"/>
      <c r="R296" s="182">
        <f>R297+R358+R363+R376+R384+R393+R396+R429+R444+R470+R473</f>
        <v>0.36799950000000003</v>
      </c>
      <c r="S296" s="181"/>
      <c r="T296" s="183">
        <f>T297+T358+T363+T376+T384+T393+T396+T429+T444+T470+T473</f>
        <v>0</v>
      </c>
      <c r="AR296" s="184" t="s">
        <v>80</v>
      </c>
      <c r="AT296" s="185" t="s">
        <v>69</v>
      </c>
      <c r="AU296" s="185" t="s">
        <v>70</v>
      </c>
      <c r="AY296" s="184" t="s">
        <v>135</v>
      </c>
      <c r="BK296" s="186">
        <f>BK297+BK358+BK363+BK376+BK384+BK393+BK396+BK429+BK444+BK470+BK473</f>
        <v>0</v>
      </c>
    </row>
    <row r="297" spans="1:65" s="12" customFormat="1" ht="22.9" customHeight="1">
      <c r="B297" s="173"/>
      <c r="C297" s="174"/>
      <c r="D297" s="175" t="s">
        <v>69</v>
      </c>
      <c r="E297" s="187" t="s">
        <v>341</v>
      </c>
      <c r="F297" s="187" t="s">
        <v>342</v>
      </c>
      <c r="G297" s="174"/>
      <c r="H297" s="174"/>
      <c r="I297" s="177"/>
      <c r="J297" s="188">
        <f>BK297</f>
        <v>0</v>
      </c>
      <c r="K297" s="174"/>
      <c r="L297" s="179"/>
      <c r="M297" s="180"/>
      <c r="N297" s="181"/>
      <c r="O297" s="181"/>
      <c r="P297" s="182">
        <f>SUM(P298:P357)</f>
        <v>0</v>
      </c>
      <c r="Q297" s="181"/>
      <c r="R297" s="182">
        <f>SUM(R298:R357)</f>
        <v>0.30444949999999998</v>
      </c>
      <c r="S297" s="181"/>
      <c r="T297" s="183">
        <f>SUM(T298:T357)</f>
        <v>0</v>
      </c>
      <c r="AR297" s="184" t="s">
        <v>80</v>
      </c>
      <c r="AT297" s="185" t="s">
        <v>69</v>
      </c>
      <c r="AU297" s="185" t="s">
        <v>78</v>
      </c>
      <c r="AY297" s="184" t="s">
        <v>135</v>
      </c>
      <c r="BK297" s="186">
        <f>SUM(BK298:BK357)</f>
        <v>0</v>
      </c>
    </row>
    <row r="298" spans="1:65" s="2" customFormat="1" ht="16.5" customHeight="1">
      <c r="A298" s="36"/>
      <c r="B298" s="37"/>
      <c r="C298" s="189" t="s">
        <v>343</v>
      </c>
      <c r="D298" s="189" t="s">
        <v>137</v>
      </c>
      <c r="E298" s="190" t="s">
        <v>344</v>
      </c>
      <c r="F298" s="191" t="s">
        <v>345</v>
      </c>
      <c r="G298" s="192" t="s">
        <v>175</v>
      </c>
      <c r="H298" s="193">
        <v>13.689</v>
      </c>
      <c r="I298" s="194"/>
      <c r="J298" s="195">
        <f>ROUND(I298*H298,2)</f>
        <v>0</v>
      </c>
      <c r="K298" s="191" t="s">
        <v>19</v>
      </c>
      <c r="L298" s="41"/>
      <c r="M298" s="196" t="s">
        <v>19</v>
      </c>
      <c r="N298" s="197" t="s">
        <v>41</v>
      </c>
      <c r="O298" s="66"/>
      <c r="P298" s="198">
        <f>O298*H298</f>
        <v>0</v>
      </c>
      <c r="Q298" s="198">
        <v>0</v>
      </c>
      <c r="R298" s="198">
        <f>Q298*H298</f>
        <v>0</v>
      </c>
      <c r="S298" s="198">
        <v>0</v>
      </c>
      <c r="T298" s="199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0" t="s">
        <v>186</v>
      </c>
      <c r="AT298" s="200" t="s">
        <v>137</v>
      </c>
      <c r="AU298" s="200" t="s">
        <v>80</v>
      </c>
      <c r="AY298" s="19" t="s">
        <v>135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9" t="s">
        <v>78</v>
      </c>
      <c r="BK298" s="201">
        <f>ROUND(I298*H298,2)</f>
        <v>0</v>
      </c>
      <c r="BL298" s="19" t="s">
        <v>186</v>
      </c>
      <c r="BM298" s="200" t="s">
        <v>346</v>
      </c>
    </row>
    <row r="299" spans="1:65" s="2" customFormat="1" ht="11.25">
      <c r="A299" s="36"/>
      <c r="B299" s="37"/>
      <c r="C299" s="38"/>
      <c r="D299" s="202" t="s">
        <v>142</v>
      </c>
      <c r="E299" s="38"/>
      <c r="F299" s="203" t="s">
        <v>345</v>
      </c>
      <c r="G299" s="38"/>
      <c r="H299" s="38"/>
      <c r="I299" s="110"/>
      <c r="J299" s="38"/>
      <c r="K299" s="38"/>
      <c r="L299" s="41"/>
      <c r="M299" s="204"/>
      <c r="N299" s="205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142</v>
      </c>
      <c r="AU299" s="19" t="s">
        <v>80</v>
      </c>
    </row>
    <row r="300" spans="1:65" s="13" customFormat="1" ht="11.25">
      <c r="B300" s="206"/>
      <c r="C300" s="207"/>
      <c r="D300" s="202" t="s">
        <v>143</v>
      </c>
      <c r="E300" s="208" t="s">
        <v>19</v>
      </c>
      <c r="F300" s="209" t="s">
        <v>144</v>
      </c>
      <c r="G300" s="207"/>
      <c r="H300" s="208" t="s">
        <v>19</v>
      </c>
      <c r="I300" s="210"/>
      <c r="J300" s="207"/>
      <c r="K300" s="207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143</v>
      </c>
      <c r="AU300" s="215" t="s">
        <v>80</v>
      </c>
      <c r="AV300" s="13" t="s">
        <v>78</v>
      </c>
      <c r="AW300" s="13" t="s">
        <v>32</v>
      </c>
      <c r="AX300" s="13" t="s">
        <v>70</v>
      </c>
      <c r="AY300" s="215" t="s">
        <v>135</v>
      </c>
    </row>
    <row r="301" spans="1:65" s="14" customFormat="1" ht="11.25">
      <c r="B301" s="216"/>
      <c r="C301" s="217"/>
      <c r="D301" s="202" t="s">
        <v>143</v>
      </c>
      <c r="E301" s="218" t="s">
        <v>19</v>
      </c>
      <c r="F301" s="219" t="s">
        <v>347</v>
      </c>
      <c r="G301" s="217"/>
      <c r="H301" s="220">
        <v>5.5990000000000002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143</v>
      </c>
      <c r="AU301" s="226" t="s">
        <v>80</v>
      </c>
      <c r="AV301" s="14" t="s">
        <v>80</v>
      </c>
      <c r="AW301" s="14" t="s">
        <v>32</v>
      </c>
      <c r="AX301" s="14" t="s">
        <v>70</v>
      </c>
      <c r="AY301" s="226" t="s">
        <v>135</v>
      </c>
    </row>
    <row r="302" spans="1:65" s="13" customFormat="1" ht="11.25">
      <c r="B302" s="206"/>
      <c r="C302" s="207"/>
      <c r="D302" s="202" t="s">
        <v>143</v>
      </c>
      <c r="E302" s="208" t="s">
        <v>19</v>
      </c>
      <c r="F302" s="209" t="s">
        <v>146</v>
      </c>
      <c r="G302" s="207"/>
      <c r="H302" s="208" t="s">
        <v>19</v>
      </c>
      <c r="I302" s="210"/>
      <c r="J302" s="207"/>
      <c r="K302" s="207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143</v>
      </c>
      <c r="AU302" s="215" t="s">
        <v>80</v>
      </c>
      <c r="AV302" s="13" t="s">
        <v>78</v>
      </c>
      <c r="AW302" s="13" t="s">
        <v>32</v>
      </c>
      <c r="AX302" s="13" t="s">
        <v>70</v>
      </c>
      <c r="AY302" s="215" t="s">
        <v>135</v>
      </c>
    </row>
    <row r="303" spans="1:65" s="14" customFormat="1" ht="11.25">
      <c r="B303" s="216"/>
      <c r="C303" s="217"/>
      <c r="D303" s="202" t="s">
        <v>143</v>
      </c>
      <c r="E303" s="218" t="s">
        <v>19</v>
      </c>
      <c r="F303" s="219" t="s">
        <v>348</v>
      </c>
      <c r="G303" s="217"/>
      <c r="H303" s="220">
        <v>8.09</v>
      </c>
      <c r="I303" s="221"/>
      <c r="J303" s="217"/>
      <c r="K303" s="217"/>
      <c r="L303" s="222"/>
      <c r="M303" s="223"/>
      <c r="N303" s="224"/>
      <c r="O303" s="224"/>
      <c r="P303" s="224"/>
      <c r="Q303" s="224"/>
      <c r="R303" s="224"/>
      <c r="S303" s="224"/>
      <c r="T303" s="225"/>
      <c r="AT303" s="226" t="s">
        <v>143</v>
      </c>
      <c r="AU303" s="226" t="s">
        <v>80</v>
      </c>
      <c r="AV303" s="14" t="s">
        <v>80</v>
      </c>
      <c r="AW303" s="14" t="s">
        <v>32</v>
      </c>
      <c r="AX303" s="14" t="s">
        <v>70</v>
      </c>
      <c r="AY303" s="226" t="s">
        <v>135</v>
      </c>
    </row>
    <row r="304" spans="1:65" s="15" customFormat="1" ht="11.25">
      <c r="B304" s="227"/>
      <c r="C304" s="228"/>
      <c r="D304" s="202" t="s">
        <v>143</v>
      </c>
      <c r="E304" s="229" t="s">
        <v>19</v>
      </c>
      <c r="F304" s="230" t="s">
        <v>148</v>
      </c>
      <c r="G304" s="228"/>
      <c r="H304" s="231">
        <v>13.689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AT304" s="237" t="s">
        <v>143</v>
      </c>
      <c r="AU304" s="237" t="s">
        <v>80</v>
      </c>
      <c r="AV304" s="15" t="s">
        <v>141</v>
      </c>
      <c r="AW304" s="15" t="s">
        <v>32</v>
      </c>
      <c r="AX304" s="15" t="s">
        <v>78</v>
      </c>
      <c r="AY304" s="237" t="s">
        <v>135</v>
      </c>
    </row>
    <row r="305" spans="1:65" s="2" customFormat="1" ht="16.5" customHeight="1">
      <c r="A305" s="36"/>
      <c r="B305" s="37"/>
      <c r="C305" s="249" t="s">
        <v>258</v>
      </c>
      <c r="D305" s="249" t="s">
        <v>349</v>
      </c>
      <c r="E305" s="250" t="s">
        <v>350</v>
      </c>
      <c r="F305" s="251" t="s">
        <v>351</v>
      </c>
      <c r="G305" s="252" t="s">
        <v>159</v>
      </c>
      <c r="H305" s="253">
        <v>4.0000000000000001E-3</v>
      </c>
      <c r="I305" s="254"/>
      <c r="J305" s="255">
        <f>ROUND(I305*H305,2)</f>
        <v>0</v>
      </c>
      <c r="K305" s="251" t="s">
        <v>352</v>
      </c>
      <c r="L305" s="256"/>
      <c r="M305" s="257" t="s">
        <v>19</v>
      </c>
      <c r="N305" s="258" t="s">
        <v>41</v>
      </c>
      <c r="O305" s="66"/>
      <c r="P305" s="198">
        <f>O305*H305</f>
        <v>0</v>
      </c>
      <c r="Q305" s="198">
        <v>1</v>
      </c>
      <c r="R305" s="198">
        <f>Q305*H305</f>
        <v>4.0000000000000001E-3</v>
      </c>
      <c r="S305" s="198">
        <v>0</v>
      </c>
      <c r="T305" s="199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0" t="s">
        <v>240</v>
      </c>
      <c r="AT305" s="200" t="s">
        <v>349</v>
      </c>
      <c r="AU305" s="200" t="s">
        <v>80</v>
      </c>
      <c r="AY305" s="19" t="s">
        <v>135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9" t="s">
        <v>78</v>
      </c>
      <c r="BK305" s="201">
        <f>ROUND(I305*H305,2)</f>
        <v>0</v>
      </c>
      <c r="BL305" s="19" t="s">
        <v>186</v>
      </c>
      <c r="BM305" s="200" t="s">
        <v>353</v>
      </c>
    </row>
    <row r="306" spans="1:65" s="2" customFormat="1" ht="11.25">
      <c r="A306" s="36"/>
      <c r="B306" s="37"/>
      <c r="C306" s="38"/>
      <c r="D306" s="202" t="s">
        <v>142</v>
      </c>
      <c r="E306" s="38"/>
      <c r="F306" s="203" t="s">
        <v>351</v>
      </c>
      <c r="G306" s="38"/>
      <c r="H306" s="38"/>
      <c r="I306" s="110"/>
      <c r="J306" s="38"/>
      <c r="K306" s="38"/>
      <c r="L306" s="41"/>
      <c r="M306" s="204"/>
      <c r="N306" s="205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142</v>
      </c>
      <c r="AU306" s="19" t="s">
        <v>80</v>
      </c>
    </row>
    <row r="307" spans="1:65" s="2" customFormat="1" ht="16.5" customHeight="1">
      <c r="A307" s="36"/>
      <c r="B307" s="37"/>
      <c r="C307" s="189" t="s">
        <v>354</v>
      </c>
      <c r="D307" s="189" t="s">
        <v>137</v>
      </c>
      <c r="E307" s="190" t="s">
        <v>355</v>
      </c>
      <c r="F307" s="191" t="s">
        <v>356</v>
      </c>
      <c r="G307" s="192" t="s">
        <v>175</v>
      </c>
      <c r="H307" s="193">
        <v>42.064999999999998</v>
      </c>
      <c r="I307" s="194"/>
      <c r="J307" s="195">
        <f>ROUND(I307*H307,2)</f>
        <v>0</v>
      </c>
      <c r="K307" s="191" t="s">
        <v>19</v>
      </c>
      <c r="L307" s="41"/>
      <c r="M307" s="196" t="s">
        <v>19</v>
      </c>
      <c r="N307" s="197" t="s">
        <v>41</v>
      </c>
      <c r="O307" s="66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0" t="s">
        <v>186</v>
      </c>
      <c r="AT307" s="200" t="s">
        <v>137</v>
      </c>
      <c r="AU307" s="200" t="s">
        <v>80</v>
      </c>
      <c r="AY307" s="19" t="s">
        <v>135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9" t="s">
        <v>78</v>
      </c>
      <c r="BK307" s="201">
        <f>ROUND(I307*H307,2)</f>
        <v>0</v>
      </c>
      <c r="BL307" s="19" t="s">
        <v>186</v>
      </c>
      <c r="BM307" s="200" t="s">
        <v>357</v>
      </c>
    </row>
    <row r="308" spans="1:65" s="2" customFormat="1" ht="11.25">
      <c r="A308" s="36"/>
      <c r="B308" s="37"/>
      <c r="C308" s="38"/>
      <c r="D308" s="202" t="s">
        <v>142</v>
      </c>
      <c r="E308" s="38"/>
      <c r="F308" s="203" t="s">
        <v>356</v>
      </c>
      <c r="G308" s="38"/>
      <c r="H308" s="38"/>
      <c r="I308" s="110"/>
      <c r="J308" s="38"/>
      <c r="K308" s="38"/>
      <c r="L308" s="41"/>
      <c r="M308" s="204"/>
      <c r="N308" s="205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142</v>
      </c>
      <c r="AU308" s="19" t="s">
        <v>80</v>
      </c>
    </row>
    <row r="309" spans="1:65" s="13" customFormat="1" ht="11.25">
      <c r="B309" s="206"/>
      <c r="C309" s="207"/>
      <c r="D309" s="202" t="s">
        <v>143</v>
      </c>
      <c r="E309" s="208" t="s">
        <v>19</v>
      </c>
      <c r="F309" s="209" t="s">
        <v>144</v>
      </c>
      <c r="G309" s="207"/>
      <c r="H309" s="208" t="s">
        <v>19</v>
      </c>
      <c r="I309" s="210"/>
      <c r="J309" s="207"/>
      <c r="K309" s="207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143</v>
      </c>
      <c r="AU309" s="215" t="s">
        <v>80</v>
      </c>
      <c r="AV309" s="13" t="s">
        <v>78</v>
      </c>
      <c r="AW309" s="13" t="s">
        <v>32</v>
      </c>
      <c r="AX309" s="13" t="s">
        <v>70</v>
      </c>
      <c r="AY309" s="215" t="s">
        <v>135</v>
      </c>
    </row>
    <row r="310" spans="1:65" s="14" customFormat="1" ht="11.25">
      <c r="B310" s="216"/>
      <c r="C310" s="217"/>
      <c r="D310" s="202" t="s">
        <v>143</v>
      </c>
      <c r="E310" s="218" t="s">
        <v>19</v>
      </c>
      <c r="F310" s="219" t="s">
        <v>358</v>
      </c>
      <c r="G310" s="217"/>
      <c r="H310" s="220">
        <v>15.925000000000001</v>
      </c>
      <c r="I310" s="221"/>
      <c r="J310" s="217"/>
      <c r="K310" s="217"/>
      <c r="L310" s="222"/>
      <c r="M310" s="223"/>
      <c r="N310" s="224"/>
      <c r="O310" s="224"/>
      <c r="P310" s="224"/>
      <c r="Q310" s="224"/>
      <c r="R310" s="224"/>
      <c r="S310" s="224"/>
      <c r="T310" s="225"/>
      <c r="AT310" s="226" t="s">
        <v>143</v>
      </c>
      <c r="AU310" s="226" t="s">
        <v>80</v>
      </c>
      <c r="AV310" s="14" t="s">
        <v>80</v>
      </c>
      <c r="AW310" s="14" t="s">
        <v>32</v>
      </c>
      <c r="AX310" s="14" t="s">
        <v>70</v>
      </c>
      <c r="AY310" s="226" t="s">
        <v>135</v>
      </c>
    </row>
    <row r="311" spans="1:65" s="13" customFormat="1" ht="11.25">
      <c r="B311" s="206"/>
      <c r="C311" s="207"/>
      <c r="D311" s="202" t="s">
        <v>143</v>
      </c>
      <c r="E311" s="208" t="s">
        <v>19</v>
      </c>
      <c r="F311" s="209" t="s">
        <v>146</v>
      </c>
      <c r="G311" s="207"/>
      <c r="H311" s="208" t="s">
        <v>19</v>
      </c>
      <c r="I311" s="210"/>
      <c r="J311" s="207"/>
      <c r="K311" s="207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143</v>
      </c>
      <c r="AU311" s="215" t="s">
        <v>80</v>
      </c>
      <c r="AV311" s="13" t="s">
        <v>78</v>
      </c>
      <c r="AW311" s="13" t="s">
        <v>32</v>
      </c>
      <c r="AX311" s="13" t="s">
        <v>70</v>
      </c>
      <c r="AY311" s="215" t="s">
        <v>135</v>
      </c>
    </row>
    <row r="312" spans="1:65" s="14" customFormat="1" ht="11.25">
      <c r="B312" s="216"/>
      <c r="C312" s="217"/>
      <c r="D312" s="202" t="s">
        <v>143</v>
      </c>
      <c r="E312" s="218" t="s">
        <v>19</v>
      </c>
      <c r="F312" s="219" t="s">
        <v>359</v>
      </c>
      <c r="G312" s="217"/>
      <c r="H312" s="220">
        <v>26.14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143</v>
      </c>
      <c r="AU312" s="226" t="s">
        <v>80</v>
      </c>
      <c r="AV312" s="14" t="s">
        <v>80</v>
      </c>
      <c r="AW312" s="14" t="s">
        <v>32</v>
      </c>
      <c r="AX312" s="14" t="s">
        <v>70</v>
      </c>
      <c r="AY312" s="226" t="s">
        <v>135</v>
      </c>
    </row>
    <row r="313" spans="1:65" s="15" customFormat="1" ht="11.25">
      <c r="B313" s="227"/>
      <c r="C313" s="228"/>
      <c r="D313" s="202" t="s">
        <v>143</v>
      </c>
      <c r="E313" s="229" t="s">
        <v>19</v>
      </c>
      <c r="F313" s="230" t="s">
        <v>148</v>
      </c>
      <c r="G313" s="228"/>
      <c r="H313" s="231">
        <v>42.064999999999998</v>
      </c>
      <c r="I313" s="232"/>
      <c r="J313" s="228"/>
      <c r="K313" s="228"/>
      <c r="L313" s="233"/>
      <c r="M313" s="234"/>
      <c r="N313" s="235"/>
      <c r="O313" s="235"/>
      <c r="P313" s="235"/>
      <c r="Q313" s="235"/>
      <c r="R313" s="235"/>
      <c r="S313" s="235"/>
      <c r="T313" s="236"/>
      <c r="AT313" s="237" t="s">
        <v>143</v>
      </c>
      <c r="AU313" s="237" t="s">
        <v>80</v>
      </c>
      <c r="AV313" s="15" t="s">
        <v>141</v>
      </c>
      <c r="AW313" s="15" t="s">
        <v>32</v>
      </c>
      <c r="AX313" s="15" t="s">
        <v>78</v>
      </c>
      <c r="AY313" s="237" t="s">
        <v>135</v>
      </c>
    </row>
    <row r="314" spans="1:65" s="2" customFormat="1" ht="16.5" customHeight="1">
      <c r="A314" s="36"/>
      <c r="B314" s="37"/>
      <c r="C314" s="249" t="s">
        <v>264</v>
      </c>
      <c r="D314" s="249" t="s">
        <v>349</v>
      </c>
      <c r="E314" s="250" t="s">
        <v>350</v>
      </c>
      <c r="F314" s="251" t="s">
        <v>351</v>
      </c>
      <c r="G314" s="252" t="s">
        <v>159</v>
      </c>
      <c r="H314" s="253">
        <v>1.4999999999999999E-2</v>
      </c>
      <c r="I314" s="254"/>
      <c r="J314" s="255">
        <f>ROUND(I314*H314,2)</f>
        <v>0</v>
      </c>
      <c r="K314" s="251" t="s">
        <v>352</v>
      </c>
      <c r="L314" s="256"/>
      <c r="M314" s="257" t="s">
        <v>19</v>
      </c>
      <c r="N314" s="258" t="s">
        <v>41</v>
      </c>
      <c r="O314" s="66"/>
      <c r="P314" s="198">
        <f>O314*H314</f>
        <v>0</v>
      </c>
      <c r="Q314" s="198">
        <v>1</v>
      </c>
      <c r="R314" s="198">
        <f>Q314*H314</f>
        <v>1.4999999999999999E-2</v>
      </c>
      <c r="S314" s="198">
        <v>0</v>
      </c>
      <c r="T314" s="199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0" t="s">
        <v>240</v>
      </c>
      <c r="AT314" s="200" t="s">
        <v>349</v>
      </c>
      <c r="AU314" s="200" t="s">
        <v>80</v>
      </c>
      <c r="AY314" s="19" t="s">
        <v>135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9" t="s">
        <v>78</v>
      </c>
      <c r="BK314" s="201">
        <f>ROUND(I314*H314,2)</f>
        <v>0</v>
      </c>
      <c r="BL314" s="19" t="s">
        <v>186</v>
      </c>
      <c r="BM314" s="200" t="s">
        <v>360</v>
      </c>
    </row>
    <row r="315" spans="1:65" s="2" customFormat="1" ht="11.25">
      <c r="A315" s="36"/>
      <c r="B315" s="37"/>
      <c r="C315" s="38"/>
      <c r="D315" s="202" t="s">
        <v>142</v>
      </c>
      <c r="E315" s="38"/>
      <c r="F315" s="203" t="s">
        <v>351</v>
      </c>
      <c r="G315" s="38"/>
      <c r="H315" s="38"/>
      <c r="I315" s="110"/>
      <c r="J315" s="38"/>
      <c r="K315" s="38"/>
      <c r="L315" s="41"/>
      <c r="M315" s="204"/>
      <c r="N315" s="205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142</v>
      </c>
      <c r="AU315" s="19" t="s">
        <v>80</v>
      </c>
    </row>
    <row r="316" spans="1:65" s="2" customFormat="1" ht="16.5" customHeight="1">
      <c r="A316" s="36"/>
      <c r="B316" s="37"/>
      <c r="C316" s="189" t="s">
        <v>361</v>
      </c>
      <c r="D316" s="189" t="s">
        <v>137</v>
      </c>
      <c r="E316" s="190" t="s">
        <v>362</v>
      </c>
      <c r="F316" s="191" t="s">
        <v>363</v>
      </c>
      <c r="G316" s="192" t="s">
        <v>175</v>
      </c>
      <c r="H316" s="193">
        <v>13.689</v>
      </c>
      <c r="I316" s="194"/>
      <c r="J316" s="195">
        <f>ROUND(I316*H316,2)</f>
        <v>0</v>
      </c>
      <c r="K316" s="191" t="s">
        <v>19</v>
      </c>
      <c r="L316" s="41"/>
      <c r="M316" s="196" t="s">
        <v>19</v>
      </c>
      <c r="N316" s="197" t="s">
        <v>41</v>
      </c>
      <c r="O316" s="66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0" t="s">
        <v>186</v>
      </c>
      <c r="AT316" s="200" t="s">
        <v>137</v>
      </c>
      <c r="AU316" s="200" t="s">
        <v>80</v>
      </c>
      <c r="AY316" s="19" t="s">
        <v>135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9" t="s">
        <v>78</v>
      </c>
      <c r="BK316" s="201">
        <f>ROUND(I316*H316,2)</f>
        <v>0</v>
      </c>
      <c r="BL316" s="19" t="s">
        <v>186</v>
      </c>
      <c r="BM316" s="200" t="s">
        <v>364</v>
      </c>
    </row>
    <row r="317" spans="1:65" s="2" customFormat="1" ht="11.25">
      <c r="A317" s="36"/>
      <c r="B317" s="37"/>
      <c r="C317" s="38"/>
      <c r="D317" s="202" t="s">
        <v>142</v>
      </c>
      <c r="E317" s="38"/>
      <c r="F317" s="203" t="s">
        <v>363</v>
      </c>
      <c r="G317" s="38"/>
      <c r="H317" s="38"/>
      <c r="I317" s="110"/>
      <c r="J317" s="38"/>
      <c r="K317" s="38"/>
      <c r="L317" s="41"/>
      <c r="M317" s="204"/>
      <c r="N317" s="205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142</v>
      </c>
      <c r="AU317" s="19" t="s">
        <v>80</v>
      </c>
    </row>
    <row r="318" spans="1:65" s="13" customFormat="1" ht="11.25">
      <c r="B318" s="206"/>
      <c r="C318" s="207"/>
      <c r="D318" s="202" t="s">
        <v>143</v>
      </c>
      <c r="E318" s="208" t="s">
        <v>19</v>
      </c>
      <c r="F318" s="209" t="s">
        <v>144</v>
      </c>
      <c r="G318" s="207"/>
      <c r="H318" s="208" t="s">
        <v>19</v>
      </c>
      <c r="I318" s="210"/>
      <c r="J318" s="207"/>
      <c r="K318" s="207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143</v>
      </c>
      <c r="AU318" s="215" t="s">
        <v>80</v>
      </c>
      <c r="AV318" s="13" t="s">
        <v>78</v>
      </c>
      <c r="AW318" s="13" t="s">
        <v>32</v>
      </c>
      <c r="AX318" s="13" t="s">
        <v>70</v>
      </c>
      <c r="AY318" s="215" t="s">
        <v>135</v>
      </c>
    </row>
    <row r="319" spans="1:65" s="14" customFormat="1" ht="11.25">
      <c r="B319" s="216"/>
      <c r="C319" s="217"/>
      <c r="D319" s="202" t="s">
        <v>143</v>
      </c>
      <c r="E319" s="218" t="s">
        <v>19</v>
      </c>
      <c r="F319" s="219" t="s">
        <v>347</v>
      </c>
      <c r="G319" s="217"/>
      <c r="H319" s="220">
        <v>5.5990000000000002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143</v>
      </c>
      <c r="AU319" s="226" t="s">
        <v>80</v>
      </c>
      <c r="AV319" s="14" t="s">
        <v>80</v>
      </c>
      <c r="AW319" s="14" t="s">
        <v>32</v>
      </c>
      <c r="AX319" s="14" t="s">
        <v>70</v>
      </c>
      <c r="AY319" s="226" t="s">
        <v>135</v>
      </c>
    </row>
    <row r="320" spans="1:65" s="13" customFormat="1" ht="11.25">
      <c r="B320" s="206"/>
      <c r="C320" s="207"/>
      <c r="D320" s="202" t="s">
        <v>143</v>
      </c>
      <c r="E320" s="208" t="s">
        <v>19</v>
      </c>
      <c r="F320" s="209" t="s">
        <v>146</v>
      </c>
      <c r="G320" s="207"/>
      <c r="H320" s="208" t="s">
        <v>19</v>
      </c>
      <c r="I320" s="210"/>
      <c r="J320" s="207"/>
      <c r="K320" s="207"/>
      <c r="L320" s="211"/>
      <c r="M320" s="212"/>
      <c r="N320" s="213"/>
      <c r="O320" s="213"/>
      <c r="P320" s="213"/>
      <c r="Q320" s="213"/>
      <c r="R320" s="213"/>
      <c r="S320" s="213"/>
      <c r="T320" s="214"/>
      <c r="AT320" s="215" t="s">
        <v>143</v>
      </c>
      <c r="AU320" s="215" t="s">
        <v>80</v>
      </c>
      <c r="AV320" s="13" t="s">
        <v>78</v>
      </c>
      <c r="AW320" s="13" t="s">
        <v>32</v>
      </c>
      <c r="AX320" s="13" t="s">
        <v>70</v>
      </c>
      <c r="AY320" s="215" t="s">
        <v>135</v>
      </c>
    </row>
    <row r="321" spans="1:65" s="14" customFormat="1" ht="11.25">
      <c r="B321" s="216"/>
      <c r="C321" s="217"/>
      <c r="D321" s="202" t="s">
        <v>143</v>
      </c>
      <c r="E321" s="218" t="s">
        <v>19</v>
      </c>
      <c r="F321" s="219" t="s">
        <v>348</v>
      </c>
      <c r="G321" s="217"/>
      <c r="H321" s="220">
        <v>8.09</v>
      </c>
      <c r="I321" s="221"/>
      <c r="J321" s="217"/>
      <c r="K321" s="217"/>
      <c r="L321" s="222"/>
      <c r="M321" s="223"/>
      <c r="N321" s="224"/>
      <c r="O321" s="224"/>
      <c r="P321" s="224"/>
      <c r="Q321" s="224"/>
      <c r="R321" s="224"/>
      <c r="S321" s="224"/>
      <c r="T321" s="225"/>
      <c r="AT321" s="226" t="s">
        <v>143</v>
      </c>
      <c r="AU321" s="226" t="s">
        <v>80</v>
      </c>
      <c r="AV321" s="14" t="s">
        <v>80</v>
      </c>
      <c r="AW321" s="14" t="s">
        <v>32</v>
      </c>
      <c r="AX321" s="14" t="s">
        <v>70</v>
      </c>
      <c r="AY321" s="226" t="s">
        <v>135</v>
      </c>
    </row>
    <row r="322" spans="1:65" s="15" customFormat="1" ht="11.25">
      <c r="B322" s="227"/>
      <c r="C322" s="228"/>
      <c r="D322" s="202" t="s">
        <v>143</v>
      </c>
      <c r="E322" s="229" t="s">
        <v>19</v>
      </c>
      <c r="F322" s="230" t="s">
        <v>148</v>
      </c>
      <c r="G322" s="228"/>
      <c r="H322" s="231">
        <v>13.689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AT322" s="237" t="s">
        <v>143</v>
      </c>
      <c r="AU322" s="237" t="s">
        <v>80</v>
      </c>
      <c r="AV322" s="15" t="s">
        <v>141</v>
      </c>
      <c r="AW322" s="15" t="s">
        <v>32</v>
      </c>
      <c r="AX322" s="15" t="s">
        <v>78</v>
      </c>
      <c r="AY322" s="237" t="s">
        <v>135</v>
      </c>
    </row>
    <row r="323" spans="1:65" s="2" customFormat="1" ht="24" customHeight="1">
      <c r="A323" s="36"/>
      <c r="B323" s="37"/>
      <c r="C323" s="249" t="s">
        <v>268</v>
      </c>
      <c r="D323" s="249" t="s">
        <v>349</v>
      </c>
      <c r="E323" s="250" t="s">
        <v>365</v>
      </c>
      <c r="F323" s="251" t="s">
        <v>366</v>
      </c>
      <c r="G323" s="252" t="s">
        <v>175</v>
      </c>
      <c r="H323" s="253">
        <v>15.742000000000001</v>
      </c>
      <c r="I323" s="254"/>
      <c r="J323" s="255">
        <f>ROUND(I323*H323,2)</f>
        <v>0</v>
      </c>
      <c r="K323" s="251" t="s">
        <v>352</v>
      </c>
      <c r="L323" s="256"/>
      <c r="M323" s="257" t="s">
        <v>19</v>
      </c>
      <c r="N323" s="258" t="s">
        <v>41</v>
      </c>
      <c r="O323" s="66"/>
      <c r="P323" s="198">
        <f>O323*H323</f>
        <v>0</v>
      </c>
      <c r="Q323" s="198">
        <v>3.8800000000000002E-3</v>
      </c>
      <c r="R323" s="198">
        <f>Q323*H323</f>
        <v>6.1078960000000009E-2</v>
      </c>
      <c r="S323" s="198">
        <v>0</v>
      </c>
      <c r="T323" s="199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0" t="s">
        <v>240</v>
      </c>
      <c r="AT323" s="200" t="s">
        <v>349</v>
      </c>
      <c r="AU323" s="200" t="s">
        <v>80</v>
      </c>
      <c r="AY323" s="19" t="s">
        <v>135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9" t="s">
        <v>78</v>
      </c>
      <c r="BK323" s="201">
        <f>ROUND(I323*H323,2)</f>
        <v>0</v>
      </c>
      <c r="BL323" s="19" t="s">
        <v>186</v>
      </c>
      <c r="BM323" s="200" t="s">
        <v>367</v>
      </c>
    </row>
    <row r="324" spans="1:65" s="2" customFormat="1" ht="11.25">
      <c r="A324" s="36"/>
      <c r="B324" s="37"/>
      <c r="C324" s="38"/>
      <c r="D324" s="202" t="s">
        <v>142</v>
      </c>
      <c r="E324" s="38"/>
      <c r="F324" s="203" t="s">
        <v>366</v>
      </c>
      <c r="G324" s="38"/>
      <c r="H324" s="38"/>
      <c r="I324" s="110"/>
      <c r="J324" s="38"/>
      <c r="K324" s="38"/>
      <c r="L324" s="41"/>
      <c r="M324" s="204"/>
      <c r="N324" s="205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142</v>
      </c>
      <c r="AU324" s="19" t="s">
        <v>80</v>
      </c>
    </row>
    <row r="325" spans="1:65" s="2" customFormat="1" ht="16.5" customHeight="1">
      <c r="A325" s="36"/>
      <c r="B325" s="37"/>
      <c r="C325" s="189" t="s">
        <v>368</v>
      </c>
      <c r="D325" s="189" t="s">
        <v>137</v>
      </c>
      <c r="E325" s="190" t="s">
        <v>369</v>
      </c>
      <c r="F325" s="191" t="s">
        <v>370</v>
      </c>
      <c r="G325" s="192" t="s">
        <v>175</v>
      </c>
      <c r="H325" s="193">
        <v>42.064999999999998</v>
      </c>
      <c r="I325" s="194"/>
      <c r="J325" s="195">
        <f>ROUND(I325*H325,2)</f>
        <v>0</v>
      </c>
      <c r="K325" s="191" t="s">
        <v>19</v>
      </c>
      <c r="L325" s="41"/>
      <c r="M325" s="196" t="s">
        <v>19</v>
      </c>
      <c r="N325" s="197" t="s">
        <v>41</v>
      </c>
      <c r="O325" s="66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0" t="s">
        <v>186</v>
      </c>
      <c r="AT325" s="200" t="s">
        <v>137</v>
      </c>
      <c r="AU325" s="200" t="s">
        <v>80</v>
      </c>
      <c r="AY325" s="19" t="s">
        <v>135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9" t="s">
        <v>78</v>
      </c>
      <c r="BK325" s="201">
        <f>ROUND(I325*H325,2)</f>
        <v>0</v>
      </c>
      <c r="BL325" s="19" t="s">
        <v>186</v>
      </c>
      <c r="BM325" s="200" t="s">
        <v>371</v>
      </c>
    </row>
    <row r="326" spans="1:65" s="2" customFormat="1" ht="11.25">
      <c r="A326" s="36"/>
      <c r="B326" s="37"/>
      <c r="C326" s="38"/>
      <c r="D326" s="202" t="s">
        <v>142</v>
      </c>
      <c r="E326" s="38"/>
      <c r="F326" s="203" t="s">
        <v>370</v>
      </c>
      <c r="G326" s="38"/>
      <c r="H326" s="38"/>
      <c r="I326" s="110"/>
      <c r="J326" s="38"/>
      <c r="K326" s="38"/>
      <c r="L326" s="41"/>
      <c r="M326" s="204"/>
      <c r="N326" s="205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142</v>
      </c>
      <c r="AU326" s="19" t="s">
        <v>80</v>
      </c>
    </row>
    <row r="327" spans="1:65" s="13" customFormat="1" ht="11.25">
      <c r="B327" s="206"/>
      <c r="C327" s="207"/>
      <c r="D327" s="202" t="s">
        <v>143</v>
      </c>
      <c r="E327" s="208" t="s">
        <v>19</v>
      </c>
      <c r="F327" s="209" t="s">
        <v>144</v>
      </c>
      <c r="G327" s="207"/>
      <c r="H327" s="208" t="s">
        <v>19</v>
      </c>
      <c r="I327" s="210"/>
      <c r="J327" s="207"/>
      <c r="K327" s="207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143</v>
      </c>
      <c r="AU327" s="215" t="s">
        <v>80</v>
      </c>
      <c r="AV327" s="13" t="s">
        <v>78</v>
      </c>
      <c r="AW327" s="13" t="s">
        <v>32</v>
      </c>
      <c r="AX327" s="13" t="s">
        <v>70</v>
      </c>
      <c r="AY327" s="215" t="s">
        <v>135</v>
      </c>
    </row>
    <row r="328" spans="1:65" s="14" customFormat="1" ht="11.25">
      <c r="B328" s="216"/>
      <c r="C328" s="217"/>
      <c r="D328" s="202" t="s">
        <v>143</v>
      </c>
      <c r="E328" s="218" t="s">
        <v>19</v>
      </c>
      <c r="F328" s="219" t="s">
        <v>358</v>
      </c>
      <c r="G328" s="217"/>
      <c r="H328" s="220">
        <v>15.925000000000001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143</v>
      </c>
      <c r="AU328" s="226" t="s">
        <v>80</v>
      </c>
      <c r="AV328" s="14" t="s">
        <v>80</v>
      </c>
      <c r="AW328" s="14" t="s">
        <v>32</v>
      </c>
      <c r="AX328" s="14" t="s">
        <v>70</v>
      </c>
      <c r="AY328" s="226" t="s">
        <v>135</v>
      </c>
    </row>
    <row r="329" spans="1:65" s="13" customFormat="1" ht="11.25">
      <c r="B329" s="206"/>
      <c r="C329" s="207"/>
      <c r="D329" s="202" t="s">
        <v>143</v>
      </c>
      <c r="E329" s="208" t="s">
        <v>19</v>
      </c>
      <c r="F329" s="209" t="s">
        <v>146</v>
      </c>
      <c r="G329" s="207"/>
      <c r="H329" s="208" t="s">
        <v>19</v>
      </c>
      <c r="I329" s="210"/>
      <c r="J329" s="207"/>
      <c r="K329" s="207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143</v>
      </c>
      <c r="AU329" s="215" t="s">
        <v>80</v>
      </c>
      <c r="AV329" s="13" t="s">
        <v>78</v>
      </c>
      <c r="AW329" s="13" t="s">
        <v>32</v>
      </c>
      <c r="AX329" s="13" t="s">
        <v>70</v>
      </c>
      <c r="AY329" s="215" t="s">
        <v>135</v>
      </c>
    </row>
    <row r="330" spans="1:65" s="14" customFormat="1" ht="11.25">
      <c r="B330" s="216"/>
      <c r="C330" s="217"/>
      <c r="D330" s="202" t="s">
        <v>143</v>
      </c>
      <c r="E330" s="218" t="s">
        <v>19</v>
      </c>
      <c r="F330" s="219" t="s">
        <v>359</v>
      </c>
      <c r="G330" s="217"/>
      <c r="H330" s="220">
        <v>26.14</v>
      </c>
      <c r="I330" s="221"/>
      <c r="J330" s="217"/>
      <c r="K330" s="217"/>
      <c r="L330" s="222"/>
      <c r="M330" s="223"/>
      <c r="N330" s="224"/>
      <c r="O330" s="224"/>
      <c r="P330" s="224"/>
      <c r="Q330" s="224"/>
      <c r="R330" s="224"/>
      <c r="S330" s="224"/>
      <c r="T330" s="225"/>
      <c r="AT330" s="226" t="s">
        <v>143</v>
      </c>
      <c r="AU330" s="226" t="s">
        <v>80</v>
      </c>
      <c r="AV330" s="14" t="s">
        <v>80</v>
      </c>
      <c r="AW330" s="14" t="s">
        <v>32</v>
      </c>
      <c r="AX330" s="14" t="s">
        <v>70</v>
      </c>
      <c r="AY330" s="226" t="s">
        <v>135</v>
      </c>
    </row>
    <row r="331" spans="1:65" s="15" customFormat="1" ht="11.25">
      <c r="B331" s="227"/>
      <c r="C331" s="228"/>
      <c r="D331" s="202" t="s">
        <v>143</v>
      </c>
      <c r="E331" s="229" t="s">
        <v>19</v>
      </c>
      <c r="F331" s="230" t="s">
        <v>148</v>
      </c>
      <c r="G331" s="228"/>
      <c r="H331" s="231">
        <v>42.064999999999998</v>
      </c>
      <c r="I331" s="232"/>
      <c r="J331" s="228"/>
      <c r="K331" s="228"/>
      <c r="L331" s="233"/>
      <c r="M331" s="234"/>
      <c r="N331" s="235"/>
      <c r="O331" s="235"/>
      <c r="P331" s="235"/>
      <c r="Q331" s="235"/>
      <c r="R331" s="235"/>
      <c r="S331" s="235"/>
      <c r="T331" s="236"/>
      <c r="AT331" s="237" t="s">
        <v>143</v>
      </c>
      <c r="AU331" s="237" t="s">
        <v>80</v>
      </c>
      <c r="AV331" s="15" t="s">
        <v>141</v>
      </c>
      <c r="AW331" s="15" t="s">
        <v>32</v>
      </c>
      <c r="AX331" s="15" t="s">
        <v>78</v>
      </c>
      <c r="AY331" s="237" t="s">
        <v>135</v>
      </c>
    </row>
    <row r="332" spans="1:65" s="2" customFormat="1" ht="24" customHeight="1">
      <c r="A332" s="36"/>
      <c r="B332" s="37"/>
      <c r="C332" s="249" t="s">
        <v>272</v>
      </c>
      <c r="D332" s="249" t="s">
        <v>349</v>
      </c>
      <c r="E332" s="250" t="s">
        <v>365</v>
      </c>
      <c r="F332" s="251" t="s">
        <v>366</v>
      </c>
      <c r="G332" s="252" t="s">
        <v>175</v>
      </c>
      <c r="H332" s="253">
        <v>50.478000000000002</v>
      </c>
      <c r="I332" s="254"/>
      <c r="J332" s="255">
        <f>ROUND(I332*H332,2)</f>
        <v>0</v>
      </c>
      <c r="K332" s="251" t="s">
        <v>352</v>
      </c>
      <c r="L332" s="256"/>
      <c r="M332" s="257" t="s">
        <v>19</v>
      </c>
      <c r="N332" s="258" t="s">
        <v>41</v>
      </c>
      <c r="O332" s="66"/>
      <c r="P332" s="198">
        <f>O332*H332</f>
        <v>0</v>
      </c>
      <c r="Q332" s="198">
        <v>3.8800000000000002E-3</v>
      </c>
      <c r="R332" s="198">
        <f>Q332*H332</f>
        <v>0.19585464000000002</v>
      </c>
      <c r="S332" s="198">
        <v>0</v>
      </c>
      <c r="T332" s="199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0" t="s">
        <v>240</v>
      </c>
      <c r="AT332" s="200" t="s">
        <v>349</v>
      </c>
      <c r="AU332" s="200" t="s">
        <v>80</v>
      </c>
      <c r="AY332" s="19" t="s">
        <v>135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9" t="s">
        <v>78</v>
      </c>
      <c r="BK332" s="201">
        <f>ROUND(I332*H332,2)</f>
        <v>0</v>
      </c>
      <c r="BL332" s="19" t="s">
        <v>186</v>
      </c>
      <c r="BM332" s="200" t="s">
        <v>372</v>
      </c>
    </row>
    <row r="333" spans="1:65" s="2" customFormat="1" ht="11.25">
      <c r="A333" s="36"/>
      <c r="B333" s="37"/>
      <c r="C333" s="38"/>
      <c r="D333" s="202" t="s">
        <v>142</v>
      </c>
      <c r="E333" s="38"/>
      <c r="F333" s="203" t="s">
        <v>366</v>
      </c>
      <c r="G333" s="38"/>
      <c r="H333" s="38"/>
      <c r="I333" s="110"/>
      <c r="J333" s="38"/>
      <c r="K333" s="38"/>
      <c r="L333" s="41"/>
      <c r="M333" s="204"/>
      <c r="N333" s="205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142</v>
      </c>
      <c r="AU333" s="19" t="s">
        <v>80</v>
      </c>
    </row>
    <row r="334" spans="1:65" s="2" customFormat="1" ht="16.5" customHeight="1">
      <c r="A334" s="36"/>
      <c r="B334" s="37"/>
      <c r="C334" s="189" t="s">
        <v>373</v>
      </c>
      <c r="D334" s="189" t="s">
        <v>137</v>
      </c>
      <c r="E334" s="190" t="s">
        <v>374</v>
      </c>
      <c r="F334" s="191" t="s">
        <v>375</v>
      </c>
      <c r="G334" s="192" t="s">
        <v>175</v>
      </c>
      <c r="H334" s="193">
        <v>21.744</v>
      </c>
      <c r="I334" s="194"/>
      <c r="J334" s="195">
        <f>ROUND(I334*H334,2)</f>
        <v>0</v>
      </c>
      <c r="K334" s="191" t="s">
        <v>19</v>
      </c>
      <c r="L334" s="41"/>
      <c r="M334" s="196" t="s">
        <v>19</v>
      </c>
      <c r="N334" s="197" t="s">
        <v>41</v>
      </c>
      <c r="O334" s="66"/>
      <c r="P334" s="198">
        <f>O334*H334</f>
        <v>0</v>
      </c>
      <c r="Q334" s="198">
        <v>0</v>
      </c>
      <c r="R334" s="198">
        <f>Q334*H334</f>
        <v>0</v>
      </c>
      <c r="S334" s="198">
        <v>0</v>
      </c>
      <c r="T334" s="199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0" t="s">
        <v>186</v>
      </c>
      <c r="AT334" s="200" t="s">
        <v>137</v>
      </c>
      <c r="AU334" s="200" t="s">
        <v>80</v>
      </c>
      <c r="AY334" s="19" t="s">
        <v>135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19" t="s">
        <v>78</v>
      </c>
      <c r="BK334" s="201">
        <f>ROUND(I334*H334,2)</f>
        <v>0</v>
      </c>
      <c r="BL334" s="19" t="s">
        <v>186</v>
      </c>
      <c r="BM334" s="200" t="s">
        <v>376</v>
      </c>
    </row>
    <row r="335" spans="1:65" s="2" customFormat="1" ht="11.25">
      <c r="A335" s="36"/>
      <c r="B335" s="37"/>
      <c r="C335" s="38"/>
      <c r="D335" s="202" t="s">
        <v>142</v>
      </c>
      <c r="E335" s="38"/>
      <c r="F335" s="203" t="s">
        <v>375</v>
      </c>
      <c r="G335" s="38"/>
      <c r="H335" s="38"/>
      <c r="I335" s="110"/>
      <c r="J335" s="38"/>
      <c r="K335" s="38"/>
      <c r="L335" s="41"/>
      <c r="M335" s="204"/>
      <c r="N335" s="205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142</v>
      </c>
      <c r="AU335" s="19" t="s">
        <v>80</v>
      </c>
    </row>
    <row r="336" spans="1:65" s="13" customFormat="1" ht="11.25">
      <c r="B336" s="206"/>
      <c r="C336" s="207"/>
      <c r="D336" s="202" t="s">
        <v>143</v>
      </c>
      <c r="E336" s="208" t="s">
        <v>19</v>
      </c>
      <c r="F336" s="209" t="s">
        <v>144</v>
      </c>
      <c r="G336" s="207"/>
      <c r="H336" s="208" t="s">
        <v>19</v>
      </c>
      <c r="I336" s="210"/>
      <c r="J336" s="207"/>
      <c r="K336" s="207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143</v>
      </c>
      <c r="AU336" s="215" t="s">
        <v>80</v>
      </c>
      <c r="AV336" s="13" t="s">
        <v>78</v>
      </c>
      <c r="AW336" s="13" t="s">
        <v>32</v>
      </c>
      <c r="AX336" s="13" t="s">
        <v>70</v>
      </c>
      <c r="AY336" s="215" t="s">
        <v>135</v>
      </c>
    </row>
    <row r="337" spans="1:65" s="14" customFormat="1" ht="11.25">
      <c r="B337" s="216"/>
      <c r="C337" s="217"/>
      <c r="D337" s="202" t="s">
        <v>143</v>
      </c>
      <c r="E337" s="218" t="s">
        <v>19</v>
      </c>
      <c r="F337" s="219" t="s">
        <v>347</v>
      </c>
      <c r="G337" s="217"/>
      <c r="H337" s="220">
        <v>5.5990000000000002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143</v>
      </c>
      <c r="AU337" s="226" t="s">
        <v>80</v>
      </c>
      <c r="AV337" s="14" t="s">
        <v>80</v>
      </c>
      <c r="AW337" s="14" t="s">
        <v>32</v>
      </c>
      <c r="AX337" s="14" t="s">
        <v>70</v>
      </c>
      <c r="AY337" s="226" t="s">
        <v>135</v>
      </c>
    </row>
    <row r="338" spans="1:65" s="14" customFormat="1" ht="11.25">
      <c r="B338" s="216"/>
      <c r="C338" s="217"/>
      <c r="D338" s="202" t="s">
        <v>143</v>
      </c>
      <c r="E338" s="218" t="s">
        <v>19</v>
      </c>
      <c r="F338" s="219" t="s">
        <v>377</v>
      </c>
      <c r="G338" s="217"/>
      <c r="H338" s="220">
        <v>3.0369999999999999</v>
      </c>
      <c r="I338" s="221"/>
      <c r="J338" s="217"/>
      <c r="K338" s="217"/>
      <c r="L338" s="222"/>
      <c r="M338" s="223"/>
      <c r="N338" s="224"/>
      <c r="O338" s="224"/>
      <c r="P338" s="224"/>
      <c r="Q338" s="224"/>
      <c r="R338" s="224"/>
      <c r="S338" s="224"/>
      <c r="T338" s="225"/>
      <c r="AT338" s="226" t="s">
        <v>143</v>
      </c>
      <c r="AU338" s="226" t="s">
        <v>80</v>
      </c>
      <c r="AV338" s="14" t="s">
        <v>80</v>
      </c>
      <c r="AW338" s="14" t="s">
        <v>32</v>
      </c>
      <c r="AX338" s="14" t="s">
        <v>70</v>
      </c>
      <c r="AY338" s="226" t="s">
        <v>135</v>
      </c>
    </row>
    <row r="339" spans="1:65" s="13" customFormat="1" ht="11.25">
      <c r="B339" s="206"/>
      <c r="C339" s="207"/>
      <c r="D339" s="202" t="s">
        <v>143</v>
      </c>
      <c r="E339" s="208" t="s">
        <v>19</v>
      </c>
      <c r="F339" s="209" t="s">
        <v>146</v>
      </c>
      <c r="G339" s="207"/>
      <c r="H339" s="208" t="s">
        <v>19</v>
      </c>
      <c r="I339" s="210"/>
      <c r="J339" s="207"/>
      <c r="K339" s="207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143</v>
      </c>
      <c r="AU339" s="215" t="s">
        <v>80</v>
      </c>
      <c r="AV339" s="13" t="s">
        <v>78</v>
      </c>
      <c r="AW339" s="13" t="s">
        <v>32</v>
      </c>
      <c r="AX339" s="13" t="s">
        <v>70</v>
      </c>
      <c r="AY339" s="215" t="s">
        <v>135</v>
      </c>
    </row>
    <row r="340" spans="1:65" s="14" customFormat="1" ht="11.25">
      <c r="B340" s="216"/>
      <c r="C340" s="217"/>
      <c r="D340" s="202" t="s">
        <v>143</v>
      </c>
      <c r="E340" s="218" t="s">
        <v>19</v>
      </c>
      <c r="F340" s="219" t="s">
        <v>348</v>
      </c>
      <c r="G340" s="217"/>
      <c r="H340" s="220">
        <v>8.09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143</v>
      </c>
      <c r="AU340" s="226" t="s">
        <v>80</v>
      </c>
      <c r="AV340" s="14" t="s">
        <v>80</v>
      </c>
      <c r="AW340" s="14" t="s">
        <v>32</v>
      </c>
      <c r="AX340" s="14" t="s">
        <v>70</v>
      </c>
      <c r="AY340" s="226" t="s">
        <v>135</v>
      </c>
    </row>
    <row r="341" spans="1:65" s="14" customFormat="1" ht="11.25">
      <c r="B341" s="216"/>
      <c r="C341" s="217"/>
      <c r="D341" s="202" t="s">
        <v>143</v>
      </c>
      <c r="E341" s="218" t="s">
        <v>19</v>
      </c>
      <c r="F341" s="219" t="s">
        <v>180</v>
      </c>
      <c r="G341" s="217"/>
      <c r="H341" s="220">
        <v>5.0179999999999998</v>
      </c>
      <c r="I341" s="221"/>
      <c r="J341" s="217"/>
      <c r="K341" s="217"/>
      <c r="L341" s="222"/>
      <c r="M341" s="223"/>
      <c r="N341" s="224"/>
      <c r="O341" s="224"/>
      <c r="P341" s="224"/>
      <c r="Q341" s="224"/>
      <c r="R341" s="224"/>
      <c r="S341" s="224"/>
      <c r="T341" s="225"/>
      <c r="AT341" s="226" t="s">
        <v>143</v>
      </c>
      <c r="AU341" s="226" t="s">
        <v>80</v>
      </c>
      <c r="AV341" s="14" t="s">
        <v>80</v>
      </c>
      <c r="AW341" s="14" t="s">
        <v>32</v>
      </c>
      <c r="AX341" s="14" t="s">
        <v>70</v>
      </c>
      <c r="AY341" s="226" t="s">
        <v>135</v>
      </c>
    </row>
    <row r="342" spans="1:65" s="15" customFormat="1" ht="11.25">
      <c r="B342" s="227"/>
      <c r="C342" s="228"/>
      <c r="D342" s="202" t="s">
        <v>143</v>
      </c>
      <c r="E342" s="229" t="s">
        <v>19</v>
      </c>
      <c r="F342" s="230" t="s">
        <v>148</v>
      </c>
      <c r="G342" s="228"/>
      <c r="H342" s="231">
        <v>21.744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AT342" s="237" t="s">
        <v>143</v>
      </c>
      <c r="AU342" s="237" t="s">
        <v>80</v>
      </c>
      <c r="AV342" s="15" t="s">
        <v>141</v>
      </c>
      <c r="AW342" s="15" t="s">
        <v>32</v>
      </c>
      <c r="AX342" s="15" t="s">
        <v>78</v>
      </c>
      <c r="AY342" s="237" t="s">
        <v>135</v>
      </c>
    </row>
    <row r="343" spans="1:65" s="2" customFormat="1" ht="16.5" customHeight="1">
      <c r="A343" s="36"/>
      <c r="B343" s="37"/>
      <c r="C343" s="249" t="s">
        <v>276</v>
      </c>
      <c r="D343" s="249" t="s">
        <v>349</v>
      </c>
      <c r="E343" s="250" t="s">
        <v>378</v>
      </c>
      <c r="F343" s="251" t="s">
        <v>379</v>
      </c>
      <c r="G343" s="252" t="s">
        <v>175</v>
      </c>
      <c r="H343" s="253">
        <v>22.831</v>
      </c>
      <c r="I343" s="254"/>
      <c r="J343" s="255">
        <f>ROUND(I343*H343,2)</f>
        <v>0</v>
      </c>
      <c r="K343" s="251" t="s">
        <v>352</v>
      </c>
      <c r="L343" s="256"/>
      <c r="M343" s="257" t="s">
        <v>19</v>
      </c>
      <c r="N343" s="258" t="s">
        <v>41</v>
      </c>
      <c r="O343" s="66"/>
      <c r="P343" s="198">
        <f>O343*H343</f>
        <v>0</v>
      </c>
      <c r="Q343" s="198">
        <v>2.9999999999999997E-4</v>
      </c>
      <c r="R343" s="198">
        <f>Q343*H343</f>
        <v>6.8492999999999991E-3</v>
      </c>
      <c r="S343" s="198">
        <v>0</v>
      </c>
      <c r="T343" s="199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0" t="s">
        <v>240</v>
      </c>
      <c r="AT343" s="200" t="s">
        <v>349</v>
      </c>
      <c r="AU343" s="200" t="s">
        <v>80</v>
      </c>
      <c r="AY343" s="19" t="s">
        <v>135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9" t="s">
        <v>78</v>
      </c>
      <c r="BK343" s="201">
        <f>ROUND(I343*H343,2)</f>
        <v>0</v>
      </c>
      <c r="BL343" s="19" t="s">
        <v>186</v>
      </c>
      <c r="BM343" s="200" t="s">
        <v>380</v>
      </c>
    </row>
    <row r="344" spans="1:65" s="2" customFormat="1" ht="11.25">
      <c r="A344" s="36"/>
      <c r="B344" s="37"/>
      <c r="C344" s="38"/>
      <c r="D344" s="202" t="s">
        <v>142</v>
      </c>
      <c r="E344" s="38"/>
      <c r="F344" s="203" t="s">
        <v>379</v>
      </c>
      <c r="G344" s="38"/>
      <c r="H344" s="38"/>
      <c r="I344" s="110"/>
      <c r="J344" s="38"/>
      <c r="K344" s="38"/>
      <c r="L344" s="41"/>
      <c r="M344" s="204"/>
      <c r="N344" s="205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142</v>
      </c>
      <c r="AU344" s="19" t="s">
        <v>80</v>
      </c>
    </row>
    <row r="345" spans="1:65" s="2" customFormat="1" ht="16.5" customHeight="1">
      <c r="A345" s="36"/>
      <c r="B345" s="37"/>
      <c r="C345" s="189" t="s">
        <v>381</v>
      </c>
      <c r="D345" s="189" t="s">
        <v>137</v>
      </c>
      <c r="E345" s="190" t="s">
        <v>382</v>
      </c>
      <c r="F345" s="191" t="s">
        <v>383</v>
      </c>
      <c r="G345" s="192" t="s">
        <v>175</v>
      </c>
      <c r="H345" s="193">
        <v>68.783000000000001</v>
      </c>
      <c r="I345" s="194"/>
      <c r="J345" s="195">
        <f>ROUND(I345*H345,2)</f>
        <v>0</v>
      </c>
      <c r="K345" s="191" t="s">
        <v>19</v>
      </c>
      <c r="L345" s="41"/>
      <c r="M345" s="196" t="s">
        <v>19</v>
      </c>
      <c r="N345" s="197" t="s">
        <v>41</v>
      </c>
      <c r="O345" s="66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0" t="s">
        <v>186</v>
      </c>
      <c r="AT345" s="200" t="s">
        <v>137</v>
      </c>
      <c r="AU345" s="200" t="s">
        <v>80</v>
      </c>
      <c r="AY345" s="19" t="s">
        <v>135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9" t="s">
        <v>78</v>
      </c>
      <c r="BK345" s="201">
        <f>ROUND(I345*H345,2)</f>
        <v>0</v>
      </c>
      <c r="BL345" s="19" t="s">
        <v>186</v>
      </c>
      <c r="BM345" s="200" t="s">
        <v>384</v>
      </c>
    </row>
    <row r="346" spans="1:65" s="2" customFormat="1" ht="11.25">
      <c r="A346" s="36"/>
      <c r="B346" s="37"/>
      <c r="C346" s="38"/>
      <c r="D346" s="202" t="s">
        <v>142</v>
      </c>
      <c r="E346" s="38"/>
      <c r="F346" s="203" t="s">
        <v>383</v>
      </c>
      <c r="G346" s="38"/>
      <c r="H346" s="38"/>
      <c r="I346" s="110"/>
      <c r="J346" s="38"/>
      <c r="K346" s="38"/>
      <c r="L346" s="41"/>
      <c r="M346" s="204"/>
      <c r="N346" s="205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142</v>
      </c>
      <c r="AU346" s="19" t="s">
        <v>80</v>
      </c>
    </row>
    <row r="347" spans="1:65" s="13" customFormat="1" ht="11.25">
      <c r="B347" s="206"/>
      <c r="C347" s="207"/>
      <c r="D347" s="202" t="s">
        <v>143</v>
      </c>
      <c r="E347" s="208" t="s">
        <v>19</v>
      </c>
      <c r="F347" s="209" t="s">
        <v>144</v>
      </c>
      <c r="G347" s="207"/>
      <c r="H347" s="208" t="s">
        <v>19</v>
      </c>
      <c r="I347" s="210"/>
      <c r="J347" s="207"/>
      <c r="K347" s="207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143</v>
      </c>
      <c r="AU347" s="215" t="s">
        <v>80</v>
      </c>
      <c r="AV347" s="13" t="s">
        <v>78</v>
      </c>
      <c r="AW347" s="13" t="s">
        <v>32</v>
      </c>
      <c r="AX347" s="13" t="s">
        <v>70</v>
      </c>
      <c r="AY347" s="215" t="s">
        <v>135</v>
      </c>
    </row>
    <row r="348" spans="1:65" s="14" customFormat="1" ht="11.25">
      <c r="B348" s="216"/>
      <c r="C348" s="217"/>
      <c r="D348" s="202" t="s">
        <v>143</v>
      </c>
      <c r="E348" s="218" t="s">
        <v>19</v>
      </c>
      <c r="F348" s="219" t="s">
        <v>358</v>
      </c>
      <c r="G348" s="217"/>
      <c r="H348" s="220">
        <v>15.925000000000001</v>
      </c>
      <c r="I348" s="221"/>
      <c r="J348" s="217"/>
      <c r="K348" s="217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143</v>
      </c>
      <c r="AU348" s="226" t="s">
        <v>80</v>
      </c>
      <c r="AV348" s="14" t="s">
        <v>80</v>
      </c>
      <c r="AW348" s="14" t="s">
        <v>32</v>
      </c>
      <c r="AX348" s="14" t="s">
        <v>70</v>
      </c>
      <c r="AY348" s="226" t="s">
        <v>135</v>
      </c>
    </row>
    <row r="349" spans="1:65" s="14" customFormat="1" ht="11.25">
      <c r="B349" s="216"/>
      <c r="C349" s="217"/>
      <c r="D349" s="202" t="s">
        <v>143</v>
      </c>
      <c r="E349" s="218" t="s">
        <v>19</v>
      </c>
      <c r="F349" s="219" t="s">
        <v>385</v>
      </c>
      <c r="G349" s="217"/>
      <c r="H349" s="220">
        <v>9.5419999999999998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143</v>
      </c>
      <c r="AU349" s="226" t="s">
        <v>80</v>
      </c>
      <c r="AV349" s="14" t="s">
        <v>80</v>
      </c>
      <c r="AW349" s="14" t="s">
        <v>32</v>
      </c>
      <c r="AX349" s="14" t="s">
        <v>70</v>
      </c>
      <c r="AY349" s="226" t="s">
        <v>135</v>
      </c>
    </row>
    <row r="350" spans="1:65" s="13" customFormat="1" ht="11.25">
      <c r="B350" s="206"/>
      <c r="C350" s="207"/>
      <c r="D350" s="202" t="s">
        <v>143</v>
      </c>
      <c r="E350" s="208" t="s">
        <v>19</v>
      </c>
      <c r="F350" s="209" t="s">
        <v>146</v>
      </c>
      <c r="G350" s="207"/>
      <c r="H350" s="208" t="s">
        <v>19</v>
      </c>
      <c r="I350" s="210"/>
      <c r="J350" s="207"/>
      <c r="K350" s="207"/>
      <c r="L350" s="211"/>
      <c r="M350" s="212"/>
      <c r="N350" s="213"/>
      <c r="O350" s="213"/>
      <c r="P350" s="213"/>
      <c r="Q350" s="213"/>
      <c r="R350" s="213"/>
      <c r="S350" s="213"/>
      <c r="T350" s="214"/>
      <c r="AT350" s="215" t="s">
        <v>143</v>
      </c>
      <c r="AU350" s="215" t="s">
        <v>80</v>
      </c>
      <c r="AV350" s="13" t="s">
        <v>78</v>
      </c>
      <c r="AW350" s="13" t="s">
        <v>32</v>
      </c>
      <c r="AX350" s="13" t="s">
        <v>70</v>
      </c>
      <c r="AY350" s="215" t="s">
        <v>135</v>
      </c>
    </row>
    <row r="351" spans="1:65" s="14" customFormat="1" ht="11.25">
      <c r="B351" s="216"/>
      <c r="C351" s="217"/>
      <c r="D351" s="202" t="s">
        <v>143</v>
      </c>
      <c r="E351" s="218" t="s">
        <v>19</v>
      </c>
      <c r="F351" s="219" t="s">
        <v>359</v>
      </c>
      <c r="G351" s="217"/>
      <c r="H351" s="220">
        <v>26.14</v>
      </c>
      <c r="I351" s="221"/>
      <c r="J351" s="217"/>
      <c r="K351" s="217"/>
      <c r="L351" s="222"/>
      <c r="M351" s="223"/>
      <c r="N351" s="224"/>
      <c r="O351" s="224"/>
      <c r="P351" s="224"/>
      <c r="Q351" s="224"/>
      <c r="R351" s="224"/>
      <c r="S351" s="224"/>
      <c r="T351" s="225"/>
      <c r="AT351" s="226" t="s">
        <v>143</v>
      </c>
      <c r="AU351" s="226" t="s">
        <v>80</v>
      </c>
      <c r="AV351" s="14" t="s">
        <v>80</v>
      </c>
      <c r="AW351" s="14" t="s">
        <v>32</v>
      </c>
      <c r="AX351" s="14" t="s">
        <v>70</v>
      </c>
      <c r="AY351" s="226" t="s">
        <v>135</v>
      </c>
    </row>
    <row r="352" spans="1:65" s="14" customFormat="1" ht="11.25">
      <c r="B352" s="216"/>
      <c r="C352" s="217"/>
      <c r="D352" s="202" t="s">
        <v>143</v>
      </c>
      <c r="E352" s="218" t="s">
        <v>19</v>
      </c>
      <c r="F352" s="219" t="s">
        <v>181</v>
      </c>
      <c r="G352" s="217"/>
      <c r="H352" s="220">
        <v>17.175999999999998</v>
      </c>
      <c r="I352" s="221"/>
      <c r="J352" s="217"/>
      <c r="K352" s="217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143</v>
      </c>
      <c r="AU352" s="226" t="s">
        <v>80</v>
      </c>
      <c r="AV352" s="14" t="s">
        <v>80</v>
      </c>
      <c r="AW352" s="14" t="s">
        <v>32</v>
      </c>
      <c r="AX352" s="14" t="s">
        <v>70</v>
      </c>
      <c r="AY352" s="226" t="s">
        <v>135</v>
      </c>
    </row>
    <row r="353" spans="1:65" s="15" customFormat="1" ht="11.25">
      <c r="B353" s="227"/>
      <c r="C353" s="228"/>
      <c r="D353" s="202" t="s">
        <v>143</v>
      </c>
      <c r="E353" s="229" t="s">
        <v>19</v>
      </c>
      <c r="F353" s="230" t="s">
        <v>148</v>
      </c>
      <c r="G353" s="228"/>
      <c r="H353" s="231">
        <v>68.783000000000001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AT353" s="237" t="s">
        <v>143</v>
      </c>
      <c r="AU353" s="237" t="s">
        <v>80</v>
      </c>
      <c r="AV353" s="15" t="s">
        <v>141</v>
      </c>
      <c r="AW353" s="15" t="s">
        <v>32</v>
      </c>
      <c r="AX353" s="15" t="s">
        <v>78</v>
      </c>
      <c r="AY353" s="237" t="s">
        <v>135</v>
      </c>
    </row>
    <row r="354" spans="1:65" s="2" customFormat="1" ht="16.5" customHeight="1">
      <c r="A354" s="36"/>
      <c r="B354" s="37"/>
      <c r="C354" s="249" t="s">
        <v>280</v>
      </c>
      <c r="D354" s="249" t="s">
        <v>349</v>
      </c>
      <c r="E354" s="250" t="s">
        <v>378</v>
      </c>
      <c r="F354" s="251" t="s">
        <v>379</v>
      </c>
      <c r="G354" s="252" t="s">
        <v>175</v>
      </c>
      <c r="H354" s="253">
        <v>72.221999999999994</v>
      </c>
      <c r="I354" s="254"/>
      <c r="J354" s="255">
        <f>ROUND(I354*H354,2)</f>
        <v>0</v>
      </c>
      <c r="K354" s="251" t="s">
        <v>352</v>
      </c>
      <c r="L354" s="256"/>
      <c r="M354" s="257" t="s">
        <v>19</v>
      </c>
      <c r="N354" s="258" t="s">
        <v>41</v>
      </c>
      <c r="O354" s="66"/>
      <c r="P354" s="198">
        <f>O354*H354</f>
        <v>0</v>
      </c>
      <c r="Q354" s="198">
        <v>2.9999999999999997E-4</v>
      </c>
      <c r="R354" s="198">
        <f>Q354*H354</f>
        <v>2.1666599999999998E-2</v>
      </c>
      <c r="S354" s="198">
        <v>0</v>
      </c>
      <c r="T354" s="199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0" t="s">
        <v>240</v>
      </c>
      <c r="AT354" s="200" t="s">
        <v>349</v>
      </c>
      <c r="AU354" s="200" t="s">
        <v>80</v>
      </c>
      <c r="AY354" s="19" t="s">
        <v>135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9" t="s">
        <v>78</v>
      </c>
      <c r="BK354" s="201">
        <f>ROUND(I354*H354,2)</f>
        <v>0</v>
      </c>
      <c r="BL354" s="19" t="s">
        <v>186</v>
      </c>
      <c r="BM354" s="200" t="s">
        <v>386</v>
      </c>
    </row>
    <row r="355" spans="1:65" s="2" customFormat="1" ht="11.25">
      <c r="A355" s="36"/>
      <c r="B355" s="37"/>
      <c r="C355" s="38"/>
      <c r="D355" s="202" t="s">
        <v>142</v>
      </c>
      <c r="E355" s="38"/>
      <c r="F355" s="203" t="s">
        <v>379</v>
      </c>
      <c r="G355" s="38"/>
      <c r="H355" s="38"/>
      <c r="I355" s="110"/>
      <c r="J355" s="38"/>
      <c r="K355" s="38"/>
      <c r="L355" s="41"/>
      <c r="M355" s="204"/>
      <c r="N355" s="205"/>
      <c r="O355" s="66"/>
      <c r="P355" s="66"/>
      <c r="Q355" s="66"/>
      <c r="R355" s="66"/>
      <c r="S355" s="66"/>
      <c r="T355" s="67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9" t="s">
        <v>142</v>
      </c>
      <c r="AU355" s="19" t="s">
        <v>80</v>
      </c>
    </row>
    <row r="356" spans="1:65" s="2" customFormat="1" ht="16.5" customHeight="1">
      <c r="A356" s="36"/>
      <c r="B356" s="37"/>
      <c r="C356" s="189" t="s">
        <v>387</v>
      </c>
      <c r="D356" s="189" t="s">
        <v>137</v>
      </c>
      <c r="E356" s="190" t="s">
        <v>388</v>
      </c>
      <c r="F356" s="191" t="s">
        <v>389</v>
      </c>
      <c r="G356" s="192" t="s">
        <v>390</v>
      </c>
      <c r="H356" s="259"/>
      <c r="I356" s="194"/>
      <c r="J356" s="195">
        <f>ROUND(I356*H356,2)</f>
        <v>0</v>
      </c>
      <c r="K356" s="191" t="s">
        <v>19</v>
      </c>
      <c r="L356" s="41"/>
      <c r="M356" s="196" t="s">
        <v>19</v>
      </c>
      <c r="N356" s="197" t="s">
        <v>41</v>
      </c>
      <c r="O356" s="66"/>
      <c r="P356" s="198">
        <f>O356*H356</f>
        <v>0</v>
      </c>
      <c r="Q356" s="198">
        <v>0</v>
      </c>
      <c r="R356" s="198">
        <f>Q356*H356</f>
        <v>0</v>
      </c>
      <c r="S356" s="198">
        <v>0</v>
      </c>
      <c r="T356" s="199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00" t="s">
        <v>186</v>
      </c>
      <c r="AT356" s="200" t="s">
        <v>137</v>
      </c>
      <c r="AU356" s="200" t="s">
        <v>80</v>
      </c>
      <c r="AY356" s="19" t="s">
        <v>135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9" t="s">
        <v>78</v>
      </c>
      <c r="BK356" s="201">
        <f>ROUND(I356*H356,2)</f>
        <v>0</v>
      </c>
      <c r="BL356" s="19" t="s">
        <v>186</v>
      </c>
      <c r="BM356" s="200" t="s">
        <v>391</v>
      </c>
    </row>
    <row r="357" spans="1:65" s="2" customFormat="1" ht="11.25">
      <c r="A357" s="36"/>
      <c r="B357" s="37"/>
      <c r="C357" s="38"/>
      <c r="D357" s="202" t="s">
        <v>142</v>
      </c>
      <c r="E357" s="38"/>
      <c r="F357" s="203" t="s">
        <v>389</v>
      </c>
      <c r="G357" s="38"/>
      <c r="H357" s="38"/>
      <c r="I357" s="110"/>
      <c r="J357" s="38"/>
      <c r="K357" s="38"/>
      <c r="L357" s="41"/>
      <c r="M357" s="204"/>
      <c r="N357" s="205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142</v>
      </c>
      <c r="AU357" s="19" t="s">
        <v>80</v>
      </c>
    </row>
    <row r="358" spans="1:65" s="12" customFormat="1" ht="22.9" customHeight="1">
      <c r="B358" s="173"/>
      <c r="C358" s="174"/>
      <c r="D358" s="175" t="s">
        <v>69</v>
      </c>
      <c r="E358" s="187" t="s">
        <v>392</v>
      </c>
      <c r="F358" s="187" t="s">
        <v>393</v>
      </c>
      <c r="G358" s="174"/>
      <c r="H358" s="174"/>
      <c r="I358" s="177"/>
      <c r="J358" s="188">
        <f>BK358</f>
        <v>0</v>
      </c>
      <c r="K358" s="174"/>
      <c r="L358" s="179"/>
      <c r="M358" s="180"/>
      <c r="N358" s="181"/>
      <c r="O358" s="181"/>
      <c r="P358" s="182">
        <f>SUM(P359:P362)</f>
        <v>0</v>
      </c>
      <c r="Q358" s="181"/>
      <c r="R358" s="182">
        <f>SUM(R359:R362)</f>
        <v>3.5200000000000001E-3</v>
      </c>
      <c r="S358" s="181"/>
      <c r="T358" s="183">
        <f>SUM(T359:T362)</f>
        <v>0</v>
      </c>
      <c r="AR358" s="184" t="s">
        <v>80</v>
      </c>
      <c r="AT358" s="185" t="s">
        <v>69</v>
      </c>
      <c r="AU358" s="185" t="s">
        <v>78</v>
      </c>
      <c r="AY358" s="184" t="s">
        <v>135</v>
      </c>
      <c r="BK358" s="186">
        <f>SUM(BK359:BK362)</f>
        <v>0</v>
      </c>
    </row>
    <row r="359" spans="1:65" s="2" customFormat="1" ht="24" customHeight="1">
      <c r="A359" s="36"/>
      <c r="B359" s="37"/>
      <c r="C359" s="189" t="s">
        <v>394</v>
      </c>
      <c r="D359" s="189" t="s">
        <v>137</v>
      </c>
      <c r="E359" s="190" t="s">
        <v>395</v>
      </c>
      <c r="F359" s="191" t="s">
        <v>396</v>
      </c>
      <c r="G359" s="192" t="s">
        <v>175</v>
      </c>
      <c r="H359" s="193">
        <v>88</v>
      </c>
      <c r="I359" s="194"/>
      <c r="J359" s="195">
        <f>ROUND(I359*H359,2)</f>
        <v>0</v>
      </c>
      <c r="K359" s="191" t="s">
        <v>19</v>
      </c>
      <c r="L359" s="41"/>
      <c r="M359" s="196" t="s">
        <v>19</v>
      </c>
      <c r="N359" s="197" t="s">
        <v>41</v>
      </c>
      <c r="O359" s="66"/>
      <c r="P359" s="198">
        <f>O359*H359</f>
        <v>0</v>
      </c>
      <c r="Q359" s="198">
        <v>4.0000000000000003E-5</v>
      </c>
      <c r="R359" s="198">
        <f>Q359*H359</f>
        <v>3.5200000000000001E-3</v>
      </c>
      <c r="S359" s="198">
        <v>0</v>
      </c>
      <c r="T359" s="199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0" t="s">
        <v>186</v>
      </c>
      <c r="AT359" s="200" t="s">
        <v>137</v>
      </c>
      <c r="AU359" s="200" t="s">
        <v>80</v>
      </c>
      <c r="AY359" s="19" t="s">
        <v>135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9" t="s">
        <v>78</v>
      </c>
      <c r="BK359" s="201">
        <f>ROUND(I359*H359,2)</f>
        <v>0</v>
      </c>
      <c r="BL359" s="19" t="s">
        <v>186</v>
      </c>
      <c r="BM359" s="200" t="s">
        <v>397</v>
      </c>
    </row>
    <row r="360" spans="1:65" s="2" customFormat="1" ht="29.25">
      <c r="A360" s="36"/>
      <c r="B360" s="37"/>
      <c r="C360" s="38"/>
      <c r="D360" s="202" t="s">
        <v>142</v>
      </c>
      <c r="E360" s="38"/>
      <c r="F360" s="203" t="s">
        <v>398</v>
      </c>
      <c r="G360" s="38"/>
      <c r="H360" s="38"/>
      <c r="I360" s="110"/>
      <c r="J360" s="38"/>
      <c r="K360" s="38"/>
      <c r="L360" s="41"/>
      <c r="M360" s="204"/>
      <c r="N360" s="205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142</v>
      </c>
      <c r="AU360" s="19" t="s">
        <v>80</v>
      </c>
    </row>
    <row r="361" spans="1:65" s="2" customFormat="1" ht="16.5" customHeight="1">
      <c r="A361" s="36"/>
      <c r="B361" s="37"/>
      <c r="C361" s="189" t="s">
        <v>360</v>
      </c>
      <c r="D361" s="189" t="s">
        <v>137</v>
      </c>
      <c r="E361" s="190" t="s">
        <v>399</v>
      </c>
      <c r="F361" s="191" t="s">
        <v>400</v>
      </c>
      <c r="G361" s="192" t="s">
        <v>390</v>
      </c>
      <c r="H361" s="259"/>
      <c r="I361" s="194"/>
      <c r="J361" s="195">
        <f>ROUND(I361*H361,2)</f>
        <v>0</v>
      </c>
      <c r="K361" s="191" t="s">
        <v>352</v>
      </c>
      <c r="L361" s="41"/>
      <c r="M361" s="196" t="s">
        <v>19</v>
      </c>
      <c r="N361" s="197" t="s">
        <v>41</v>
      </c>
      <c r="O361" s="66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0" t="s">
        <v>186</v>
      </c>
      <c r="AT361" s="200" t="s">
        <v>137</v>
      </c>
      <c r="AU361" s="200" t="s">
        <v>80</v>
      </c>
      <c r="AY361" s="19" t="s">
        <v>135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9" t="s">
        <v>78</v>
      </c>
      <c r="BK361" s="201">
        <f>ROUND(I361*H361,2)</f>
        <v>0</v>
      </c>
      <c r="BL361" s="19" t="s">
        <v>186</v>
      </c>
      <c r="BM361" s="200" t="s">
        <v>401</v>
      </c>
    </row>
    <row r="362" spans="1:65" s="2" customFormat="1" ht="19.5">
      <c r="A362" s="36"/>
      <c r="B362" s="37"/>
      <c r="C362" s="38"/>
      <c r="D362" s="202" t="s">
        <v>142</v>
      </c>
      <c r="E362" s="38"/>
      <c r="F362" s="203" t="s">
        <v>402</v>
      </c>
      <c r="G362" s="38"/>
      <c r="H362" s="38"/>
      <c r="I362" s="110"/>
      <c r="J362" s="38"/>
      <c r="K362" s="38"/>
      <c r="L362" s="41"/>
      <c r="M362" s="204"/>
      <c r="N362" s="205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142</v>
      </c>
      <c r="AU362" s="19" t="s">
        <v>80</v>
      </c>
    </row>
    <row r="363" spans="1:65" s="12" customFormat="1" ht="22.9" customHeight="1">
      <c r="B363" s="173"/>
      <c r="C363" s="174"/>
      <c r="D363" s="175" t="s">
        <v>69</v>
      </c>
      <c r="E363" s="187" t="s">
        <v>403</v>
      </c>
      <c r="F363" s="187" t="s">
        <v>404</v>
      </c>
      <c r="G363" s="174"/>
      <c r="H363" s="174"/>
      <c r="I363" s="177"/>
      <c r="J363" s="188">
        <f>BK363</f>
        <v>0</v>
      </c>
      <c r="K363" s="174"/>
      <c r="L363" s="179"/>
      <c r="M363" s="180"/>
      <c r="N363" s="181"/>
      <c r="O363" s="181"/>
      <c r="P363" s="182">
        <f>SUM(P364:P375)</f>
        <v>0</v>
      </c>
      <c r="Q363" s="181"/>
      <c r="R363" s="182">
        <f>SUM(R364:R375)</f>
        <v>0</v>
      </c>
      <c r="S363" s="181"/>
      <c r="T363" s="183">
        <f>SUM(T364:T375)</f>
        <v>0</v>
      </c>
      <c r="AR363" s="184" t="s">
        <v>80</v>
      </c>
      <c r="AT363" s="185" t="s">
        <v>69</v>
      </c>
      <c r="AU363" s="185" t="s">
        <v>78</v>
      </c>
      <c r="AY363" s="184" t="s">
        <v>135</v>
      </c>
      <c r="BK363" s="186">
        <f>SUM(BK364:BK375)</f>
        <v>0</v>
      </c>
    </row>
    <row r="364" spans="1:65" s="2" customFormat="1" ht="16.5" customHeight="1">
      <c r="A364" s="36"/>
      <c r="B364" s="37"/>
      <c r="C364" s="189" t="s">
        <v>289</v>
      </c>
      <c r="D364" s="189" t="s">
        <v>137</v>
      </c>
      <c r="E364" s="190" t="s">
        <v>405</v>
      </c>
      <c r="F364" s="191" t="s">
        <v>406</v>
      </c>
      <c r="G364" s="192" t="s">
        <v>175</v>
      </c>
      <c r="H364" s="193">
        <v>25.849</v>
      </c>
      <c r="I364" s="194"/>
      <c r="J364" s="195">
        <f>ROUND(I364*H364,2)</f>
        <v>0</v>
      </c>
      <c r="K364" s="191" t="s">
        <v>19</v>
      </c>
      <c r="L364" s="41"/>
      <c r="M364" s="196" t="s">
        <v>19</v>
      </c>
      <c r="N364" s="197" t="s">
        <v>41</v>
      </c>
      <c r="O364" s="66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0" t="s">
        <v>186</v>
      </c>
      <c r="AT364" s="200" t="s">
        <v>137</v>
      </c>
      <c r="AU364" s="200" t="s">
        <v>80</v>
      </c>
      <c r="AY364" s="19" t="s">
        <v>135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9" t="s">
        <v>78</v>
      </c>
      <c r="BK364" s="201">
        <f>ROUND(I364*H364,2)</f>
        <v>0</v>
      </c>
      <c r="BL364" s="19" t="s">
        <v>186</v>
      </c>
      <c r="BM364" s="200" t="s">
        <v>407</v>
      </c>
    </row>
    <row r="365" spans="1:65" s="2" customFormat="1" ht="11.25">
      <c r="A365" s="36"/>
      <c r="B365" s="37"/>
      <c r="C365" s="38"/>
      <c r="D365" s="202" t="s">
        <v>142</v>
      </c>
      <c r="E365" s="38"/>
      <c r="F365" s="203" t="s">
        <v>406</v>
      </c>
      <c r="G365" s="38"/>
      <c r="H365" s="38"/>
      <c r="I365" s="110"/>
      <c r="J365" s="38"/>
      <c r="K365" s="38"/>
      <c r="L365" s="41"/>
      <c r="M365" s="204"/>
      <c r="N365" s="205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142</v>
      </c>
      <c r="AU365" s="19" t="s">
        <v>80</v>
      </c>
    </row>
    <row r="366" spans="1:65" s="13" customFormat="1" ht="11.25">
      <c r="B366" s="206"/>
      <c r="C366" s="207"/>
      <c r="D366" s="202" t="s">
        <v>143</v>
      </c>
      <c r="E366" s="208" t="s">
        <v>19</v>
      </c>
      <c r="F366" s="209" t="s">
        <v>408</v>
      </c>
      <c r="G366" s="207"/>
      <c r="H366" s="208" t="s">
        <v>19</v>
      </c>
      <c r="I366" s="210"/>
      <c r="J366" s="207"/>
      <c r="K366" s="207"/>
      <c r="L366" s="211"/>
      <c r="M366" s="212"/>
      <c r="N366" s="213"/>
      <c r="O366" s="213"/>
      <c r="P366" s="213"/>
      <c r="Q366" s="213"/>
      <c r="R366" s="213"/>
      <c r="S366" s="213"/>
      <c r="T366" s="214"/>
      <c r="AT366" s="215" t="s">
        <v>143</v>
      </c>
      <c r="AU366" s="215" t="s">
        <v>80</v>
      </c>
      <c r="AV366" s="13" t="s">
        <v>78</v>
      </c>
      <c r="AW366" s="13" t="s">
        <v>32</v>
      </c>
      <c r="AX366" s="13" t="s">
        <v>70</v>
      </c>
      <c r="AY366" s="215" t="s">
        <v>135</v>
      </c>
    </row>
    <row r="367" spans="1:65" s="14" customFormat="1" ht="11.25">
      <c r="B367" s="216"/>
      <c r="C367" s="217"/>
      <c r="D367" s="202" t="s">
        <v>143</v>
      </c>
      <c r="E367" s="218" t="s">
        <v>19</v>
      </c>
      <c r="F367" s="219" t="s">
        <v>409</v>
      </c>
      <c r="G367" s="217"/>
      <c r="H367" s="220">
        <v>15.849</v>
      </c>
      <c r="I367" s="221"/>
      <c r="J367" s="217"/>
      <c r="K367" s="217"/>
      <c r="L367" s="222"/>
      <c r="M367" s="223"/>
      <c r="N367" s="224"/>
      <c r="O367" s="224"/>
      <c r="P367" s="224"/>
      <c r="Q367" s="224"/>
      <c r="R367" s="224"/>
      <c r="S367" s="224"/>
      <c r="T367" s="225"/>
      <c r="AT367" s="226" t="s">
        <v>143</v>
      </c>
      <c r="AU367" s="226" t="s">
        <v>80</v>
      </c>
      <c r="AV367" s="14" t="s">
        <v>80</v>
      </c>
      <c r="AW367" s="14" t="s">
        <v>32</v>
      </c>
      <c r="AX367" s="14" t="s">
        <v>70</v>
      </c>
      <c r="AY367" s="226" t="s">
        <v>135</v>
      </c>
    </row>
    <row r="368" spans="1:65" s="13" customFormat="1" ht="11.25">
      <c r="B368" s="206"/>
      <c r="C368" s="207"/>
      <c r="D368" s="202" t="s">
        <v>143</v>
      </c>
      <c r="E368" s="208" t="s">
        <v>19</v>
      </c>
      <c r="F368" s="209" t="s">
        <v>410</v>
      </c>
      <c r="G368" s="207"/>
      <c r="H368" s="208" t="s">
        <v>19</v>
      </c>
      <c r="I368" s="210"/>
      <c r="J368" s="207"/>
      <c r="K368" s="207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143</v>
      </c>
      <c r="AU368" s="215" t="s">
        <v>80</v>
      </c>
      <c r="AV368" s="13" t="s">
        <v>78</v>
      </c>
      <c r="AW368" s="13" t="s">
        <v>32</v>
      </c>
      <c r="AX368" s="13" t="s">
        <v>70</v>
      </c>
      <c r="AY368" s="215" t="s">
        <v>135</v>
      </c>
    </row>
    <row r="369" spans="1:65" s="14" customFormat="1" ht="11.25">
      <c r="B369" s="216"/>
      <c r="C369" s="217"/>
      <c r="D369" s="202" t="s">
        <v>143</v>
      </c>
      <c r="E369" s="218" t="s">
        <v>19</v>
      </c>
      <c r="F369" s="219" t="s">
        <v>253</v>
      </c>
      <c r="G369" s="217"/>
      <c r="H369" s="220">
        <v>10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143</v>
      </c>
      <c r="AU369" s="226" t="s">
        <v>80</v>
      </c>
      <c r="AV369" s="14" t="s">
        <v>80</v>
      </c>
      <c r="AW369" s="14" t="s">
        <v>32</v>
      </c>
      <c r="AX369" s="14" t="s">
        <v>70</v>
      </c>
      <c r="AY369" s="226" t="s">
        <v>135</v>
      </c>
    </row>
    <row r="370" spans="1:65" s="15" customFormat="1" ht="11.25">
      <c r="B370" s="227"/>
      <c r="C370" s="228"/>
      <c r="D370" s="202" t="s">
        <v>143</v>
      </c>
      <c r="E370" s="229" t="s">
        <v>19</v>
      </c>
      <c r="F370" s="230" t="s">
        <v>148</v>
      </c>
      <c r="G370" s="228"/>
      <c r="H370" s="231">
        <v>25.849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AT370" s="237" t="s">
        <v>143</v>
      </c>
      <c r="AU370" s="237" t="s">
        <v>80</v>
      </c>
      <c r="AV370" s="15" t="s">
        <v>141</v>
      </c>
      <c r="AW370" s="15" t="s">
        <v>32</v>
      </c>
      <c r="AX370" s="15" t="s">
        <v>78</v>
      </c>
      <c r="AY370" s="237" t="s">
        <v>135</v>
      </c>
    </row>
    <row r="371" spans="1:65" s="2" customFormat="1" ht="16.5" customHeight="1">
      <c r="A371" s="36"/>
      <c r="B371" s="37"/>
      <c r="C371" s="189" t="s">
        <v>411</v>
      </c>
      <c r="D371" s="189" t="s">
        <v>137</v>
      </c>
      <c r="E371" s="190" t="s">
        <v>412</v>
      </c>
      <c r="F371" s="191" t="s">
        <v>413</v>
      </c>
      <c r="G371" s="192" t="s">
        <v>175</v>
      </c>
      <c r="H371" s="193">
        <v>10</v>
      </c>
      <c r="I371" s="194"/>
      <c r="J371" s="195">
        <f>ROUND(I371*H371,2)</f>
        <v>0</v>
      </c>
      <c r="K371" s="191" t="s">
        <v>19</v>
      </c>
      <c r="L371" s="41"/>
      <c r="M371" s="196" t="s">
        <v>19</v>
      </c>
      <c r="N371" s="197" t="s">
        <v>41</v>
      </c>
      <c r="O371" s="66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200" t="s">
        <v>186</v>
      </c>
      <c r="AT371" s="200" t="s">
        <v>137</v>
      </c>
      <c r="AU371" s="200" t="s">
        <v>80</v>
      </c>
      <c r="AY371" s="19" t="s">
        <v>135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9" t="s">
        <v>78</v>
      </c>
      <c r="BK371" s="201">
        <f>ROUND(I371*H371,2)</f>
        <v>0</v>
      </c>
      <c r="BL371" s="19" t="s">
        <v>186</v>
      </c>
      <c r="BM371" s="200" t="s">
        <v>414</v>
      </c>
    </row>
    <row r="372" spans="1:65" s="2" customFormat="1" ht="11.25">
      <c r="A372" s="36"/>
      <c r="B372" s="37"/>
      <c r="C372" s="38"/>
      <c r="D372" s="202" t="s">
        <v>142</v>
      </c>
      <c r="E372" s="38"/>
      <c r="F372" s="203" t="s">
        <v>413</v>
      </c>
      <c r="G372" s="38"/>
      <c r="H372" s="38"/>
      <c r="I372" s="110"/>
      <c r="J372" s="38"/>
      <c r="K372" s="38"/>
      <c r="L372" s="41"/>
      <c r="M372" s="204"/>
      <c r="N372" s="205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142</v>
      </c>
      <c r="AU372" s="19" t="s">
        <v>80</v>
      </c>
    </row>
    <row r="373" spans="1:65" s="13" customFormat="1" ht="11.25">
      <c r="B373" s="206"/>
      <c r="C373" s="207"/>
      <c r="D373" s="202" t="s">
        <v>143</v>
      </c>
      <c r="E373" s="208" t="s">
        <v>19</v>
      </c>
      <c r="F373" s="209" t="s">
        <v>415</v>
      </c>
      <c r="G373" s="207"/>
      <c r="H373" s="208" t="s">
        <v>19</v>
      </c>
      <c r="I373" s="210"/>
      <c r="J373" s="207"/>
      <c r="K373" s="207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143</v>
      </c>
      <c r="AU373" s="215" t="s">
        <v>80</v>
      </c>
      <c r="AV373" s="13" t="s">
        <v>78</v>
      </c>
      <c r="AW373" s="13" t="s">
        <v>32</v>
      </c>
      <c r="AX373" s="13" t="s">
        <v>70</v>
      </c>
      <c r="AY373" s="215" t="s">
        <v>135</v>
      </c>
    </row>
    <row r="374" spans="1:65" s="14" customFormat="1" ht="11.25">
      <c r="B374" s="216"/>
      <c r="C374" s="217"/>
      <c r="D374" s="202" t="s">
        <v>143</v>
      </c>
      <c r="E374" s="218" t="s">
        <v>19</v>
      </c>
      <c r="F374" s="219" t="s">
        <v>253</v>
      </c>
      <c r="G374" s="217"/>
      <c r="H374" s="220">
        <v>10</v>
      </c>
      <c r="I374" s="221"/>
      <c r="J374" s="217"/>
      <c r="K374" s="217"/>
      <c r="L374" s="222"/>
      <c r="M374" s="223"/>
      <c r="N374" s="224"/>
      <c r="O374" s="224"/>
      <c r="P374" s="224"/>
      <c r="Q374" s="224"/>
      <c r="R374" s="224"/>
      <c r="S374" s="224"/>
      <c r="T374" s="225"/>
      <c r="AT374" s="226" t="s">
        <v>143</v>
      </c>
      <c r="AU374" s="226" t="s">
        <v>80</v>
      </c>
      <c r="AV374" s="14" t="s">
        <v>80</v>
      </c>
      <c r="AW374" s="14" t="s">
        <v>32</v>
      </c>
      <c r="AX374" s="14" t="s">
        <v>70</v>
      </c>
      <c r="AY374" s="226" t="s">
        <v>135</v>
      </c>
    </row>
    <row r="375" spans="1:65" s="15" customFormat="1" ht="11.25">
      <c r="B375" s="227"/>
      <c r="C375" s="228"/>
      <c r="D375" s="202" t="s">
        <v>143</v>
      </c>
      <c r="E375" s="229" t="s">
        <v>19</v>
      </c>
      <c r="F375" s="230" t="s">
        <v>148</v>
      </c>
      <c r="G375" s="228"/>
      <c r="H375" s="231">
        <v>10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AT375" s="237" t="s">
        <v>143</v>
      </c>
      <c r="AU375" s="237" t="s">
        <v>80</v>
      </c>
      <c r="AV375" s="15" t="s">
        <v>141</v>
      </c>
      <c r="AW375" s="15" t="s">
        <v>32</v>
      </c>
      <c r="AX375" s="15" t="s">
        <v>78</v>
      </c>
      <c r="AY375" s="237" t="s">
        <v>135</v>
      </c>
    </row>
    <row r="376" spans="1:65" s="12" customFormat="1" ht="22.9" customHeight="1">
      <c r="B376" s="173"/>
      <c r="C376" s="174"/>
      <c r="D376" s="175" t="s">
        <v>69</v>
      </c>
      <c r="E376" s="187" t="s">
        <v>416</v>
      </c>
      <c r="F376" s="187" t="s">
        <v>417</v>
      </c>
      <c r="G376" s="174"/>
      <c r="H376" s="174"/>
      <c r="I376" s="177"/>
      <c r="J376" s="188">
        <f>BK376</f>
        <v>0</v>
      </c>
      <c r="K376" s="174"/>
      <c r="L376" s="179"/>
      <c r="M376" s="180"/>
      <c r="N376" s="181"/>
      <c r="O376" s="181"/>
      <c r="P376" s="182">
        <f>SUM(P377:P383)</f>
        <v>0</v>
      </c>
      <c r="Q376" s="181"/>
      <c r="R376" s="182">
        <f>SUM(R377:R383)</f>
        <v>0</v>
      </c>
      <c r="S376" s="181"/>
      <c r="T376" s="183">
        <f>SUM(T377:T383)</f>
        <v>0</v>
      </c>
      <c r="AR376" s="184" t="s">
        <v>80</v>
      </c>
      <c r="AT376" s="185" t="s">
        <v>69</v>
      </c>
      <c r="AU376" s="185" t="s">
        <v>78</v>
      </c>
      <c r="AY376" s="184" t="s">
        <v>135</v>
      </c>
      <c r="BK376" s="186">
        <f>SUM(BK377:BK383)</f>
        <v>0</v>
      </c>
    </row>
    <row r="377" spans="1:65" s="2" customFormat="1" ht="16.5" customHeight="1">
      <c r="A377" s="36"/>
      <c r="B377" s="37"/>
      <c r="C377" s="189" t="s">
        <v>296</v>
      </c>
      <c r="D377" s="189" t="s">
        <v>137</v>
      </c>
      <c r="E377" s="190" t="s">
        <v>418</v>
      </c>
      <c r="F377" s="191" t="s">
        <v>419</v>
      </c>
      <c r="G377" s="192" t="s">
        <v>175</v>
      </c>
      <c r="H377" s="193">
        <v>9.57</v>
      </c>
      <c r="I377" s="194"/>
      <c r="J377" s="195">
        <f>ROUND(I377*H377,2)</f>
        <v>0</v>
      </c>
      <c r="K377" s="191" t="s">
        <v>19</v>
      </c>
      <c r="L377" s="41"/>
      <c r="M377" s="196" t="s">
        <v>19</v>
      </c>
      <c r="N377" s="197" t="s">
        <v>41</v>
      </c>
      <c r="O377" s="66"/>
      <c r="P377" s="198">
        <f>O377*H377</f>
        <v>0</v>
      </c>
      <c r="Q377" s="198">
        <v>0</v>
      </c>
      <c r="R377" s="198">
        <f>Q377*H377</f>
        <v>0</v>
      </c>
      <c r="S377" s="198">
        <v>0</v>
      </c>
      <c r="T377" s="199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200" t="s">
        <v>186</v>
      </c>
      <c r="AT377" s="200" t="s">
        <v>137</v>
      </c>
      <c r="AU377" s="200" t="s">
        <v>80</v>
      </c>
      <c r="AY377" s="19" t="s">
        <v>135</v>
      </c>
      <c r="BE377" s="201">
        <f>IF(N377="základní",J377,0)</f>
        <v>0</v>
      </c>
      <c r="BF377" s="201">
        <f>IF(N377="snížená",J377,0)</f>
        <v>0</v>
      </c>
      <c r="BG377" s="201">
        <f>IF(N377="zákl. přenesená",J377,0)</f>
        <v>0</v>
      </c>
      <c r="BH377" s="201">
        <f>IF(N377="sníž. přenesená",J377,0)</f>
        <v>0</v>
      </c>
      <c r="BI377" s="201">
        <f>IF(N377="nulová",J377,0)</f>
        <v>0</v>
      </c>
      <c r="BJ377" s="19" t="s">
        <v>78</v>
      </c>
      <c r="BK377" s="201">
        <f>ROUND(I377*H377,2)</f>
        <v>0</v>
      </c>
      <c r="BL377" s="19" t="s">
        <v>186</v>
      </c>
      <c r="BM377" s="200" t="s">
        <v>420</v>
      </c>
    </row>
    <row r="378" spans="1:65" s="2" customFormat="1" ht="11.25">
      <c r="A378" s="36"/>
      <c r="B378" s="37"/>
      <c r="C378" s="38"/>
      <c r="D378" s="202" t="s">
        <v>142</v>
      </c>
      <c r="E378" s="38"/>
      <c r="F378" s="203" t="s">
        <v>421</v>
      </c>
      <c r="G378" s="38"/>
      <c r="H378" s="38"/>
      <c r="I378" s="110"/>
      <c r="J378" s="38"/>
      <c r="K378" s="38"/>
      <c r="L378" s="41"/>
      <c r="M378" s="204"/>
      <c r="N378" s="205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142</v>
      </c>
      <c r="AU378" s="19" t="s">
        <v>80</v>
      </c>
    </row>
    <row r="379" spans="1:65" s="13" customFormat="1" ht="11.25">
      <c r="B379" s="206"/>
      <c r="C379" s="207"/>
      <c r="D379" s="202" t="s">
        <v>143</v>
      </c>
      <c r="E379" s="208" t="s">
        <v>19</v>
      </c>
      <c r="F379" s="209" t="s">
        <v>422</v>
      </c>
      <c r="G379" s="207"/>
      <c r="H379" s="208" t="s">
        <v>19</v>
      </c>
      <c r="I379" s="210"/>
      <c r="J379" s="207"/>
      <c r="K379" s="207"/>
      <c r="L379" s="211"/>
      <c r="M379" s="212"/>
      <c r="N379" s="213"/>
      <c r="O379" s="213"/>
      <c r="P379" s="213"/>
      <c r="Q379" s="213"/>
      <c r="R379" s="213"/>
      <c r="S379" s="213"/>
      <c r="T379" s="214"/>
      <c r="AT379" s="215" t="s">
        <v>143</v>
      </c>
      <c r="AU379" s="215" t="s">
        <v>80</v>
      </c>
      <c r="AV379" s="13" t="s">
        <v>78</v>
      </c>
      <c r="AW379" s="13" t="s">
        <v>32</v>
      </c>
      <c r="AX379" s="13" t="s">
        <v>70</v>
      </c>
      <c r="AY379" s="215" t="s">
        <v>135</v>
      </c>
    </row>
    <row r="380" spans="1:65" s="14" customFormat="1" ht="11.25">
      <c r="B380" s="216"/>
      <c r="C380" s="217"/>
      <c r="D380" s="202" t="s">
        <v>143</v>
      </c>
      <c r="E380" s="218" t="s">
        <v>19</v>
      </c>
      <c r="F380" s="219" t="s">
        <v>423</v>
      </c>
      <c r="G380" s="217"/>
      <c r="H380" s="220">
        <v>9.57</v>
      </c>
      <c r="I380" s="221"/>
      <c r="J380" s="217"/>
      <c r="K380" s="217"/>
      <c r="L380" s="222"/>
      <c r="M380" s="223"/>
      <c r="N380" s="224"/>
      <c r="O380" s="224"/>
      <c r="P380" s="224"/>
      <c r="Q380" s="224"/>
      <c r="R380" s="224"/>
      <c r="S380" s="224"/>
      <c r="T380" s="225"/>
      <c r="AT380" s="226" t="s">
        <v>143</v>
      </c>
      <c r="AU380" s="226" t="s">
        <v>80</v>
      </c>
      <c r="AV380" s="14" t="s">
        <v>80</v>
      </c>
      <c r="AW380" s="14" t="s">
        <v>32</v>
      </c>
      <c r="AX380" s="14" t="s">
        <v>70</v>
      </c>
      <c r="AY380" s="226" t="s">
        <v>135</v>
      </c>
    </row>
    <row r="381" spans="1:65" s="15" customFormat="1" ht="11.25">
      <c r="B381" s="227"/>
      <c r="C381" s="228"/>
      <c r="D381" s="202" t="s">
        <v>143</v>
      </c>
      <c r="E381" s="229" t="s">
        <v>19</v>
      </c>
      <c r="F381" s="230" t="s">
        <v>148</v>
      </c>
      <c r="G381" s="228"/>
      <c r="H381" s="231">
        <v>9.57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AT381" s="237" t="s">
        <v>143</v>
      </c>
      <c r="AU381" s="237" t="s">
        <v>80</v>
      </c>
      <c r="AV381" s="15" t="s">
        <v>141</v>
      </c>
      <c r="AW381" s="15" t="s">
        <v>32</v>
      </c>
      <c r="AX381" s="15" t="s">
        <v>78</v>
      </c>
      <c r="AY381" s="237" t="s">
        <v>135</v>
      </c>
    </row>
    <row r="382" spans="1:65" s="2" customFormat="1" ht="16.5" customHeight="1">
      <c r="A382" s="36"/>
      <c r="B382" s="37"/>
      <c r="C382" s="189" t="s">
        <v>424</v>
      </c>
      <c r="D382" s="189" t="s">
        <v>137</v>
      </c>
      <c r="E382" s="190" t="s">
        <v>425</v>
      </c>
      <c r="F382" s="191" t="s">
        <v>426</v>
      </c>
      <c r="G382" s="192" t="s">
        <v>390</v>
      </c>
      <c r="H382" s="259"/>
      <c r="I382" s="194"/>
      <c r="J382" s="195">
        <f>ROUND(I382*H382,2)</f>
        <v>0</v>
      </c>
      <c r="K382" s="191" t="s">
        <v>19</v>
      </c>
      <c r="L382" s="41"/>
      <c r="M382" s="196" t="s">
        <v>19</v>
      </c>
      <c r="N382" s="197" t="s">
        <v>41</v>
      </c>
      <c r="O382" s="66"/>
      <c r="P382" s="198">
        <f>O382*H382</f>
        <v>0</v>
      </c>
      <c r="Q382" s="198">
        <v>0</v>
      </c>
      <c r="R382" s="198">
        <f>Q382*H382</f>
        <v>0</v>
      </c>
      <c r="S382" s="198">
        <v>0</v>
      </c>
      <c r="T382" s="199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0" t="s">
        <v>186</v>
      </c>
      <c r="AT382" s="200" t="s">
        <v>137</v>
      </c>
      <c r="AU382" s="200" t="s">
        <v>80</v>
      </c>
      <c r="AY382" s="19" t="s">
        <v>135</v>
      </c>
      <c r="BE382" s="201">
        <f>IF(N382="základní",J382,0)</f>
        <v>0</v>
      </c>
      <c r="BF382" s="201">
        <f>IF(N382="snížená",J382,0)</f>
        <v>0</v>
      </c>
      <c r="BG382" s="201">
        <f>IF(N382="zákl. přenesená",J382,0)</f>
        <v>0</v>
      </c>
      <c r="BH382" s="201">
        <f>IF(N382="sníž. přenesená",J382,0)</f>
        <v>0</v>
      </c>
      <c r="BI382" s="201">
        <f>IF(N382="nulová",J382,0)</f>
        <v>0</v>
      </c>
      <c r="BJ382" s="19" t="s">
        <v>78</v>
      </c>
      <c r="BK382" s="201">
        <f>ROUND(I382*H382,2)</f>
        <v>0</v>
      </c>
      <c r="BL382" s="19" t="s">
        <v>186</v>
      </c>
      <c r="BM382" s="200" t="s">
        <v>427</v>
      </c>
    </row>
    <row r="383" spans="1:65" s="2" customFormat="1" ht="11.25">
      <c r="A383" s="36"/>
      <c r="B383" s="37"/>
      <c r="C383" s="38"/>
      <c r="D383" s="202" t="s">
        <v>142</v>
      </c>
      <c r="E383" s="38"/>
      <c r="F383" s="203" t="s">
        <v>426</v>
      </c>
      <c r="G383" s="38"/>
      <c r="H383" s="38"/>
      <c r="I383" s="110"/>
      <c r="J383" s="38"/>
      <c r="K383" s="38"/>
      <c r="L383" s="41"/>
      <c r="M383" s="204"/>
      <c r="N383" s="205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142</v>
      </c>
      <c r="AU383" s="19" t="s">
        <v>80</v>
      </c>
    </row>
    <row r="384" spans="1:65" s="12" customFormat="1" ht="22.9" customHeight="1">
      <c r="B384" s="173"/>
      <c r="C384" s="174"/>
      <c r="D384" s="175" t="s">
        <v>69</v>
      </c>
      <c r="E384" s="187" t="s">
        <v>428</v>
      </c>
      <c r="F384" s="187" t="s">
        <v>429</v>
      </c>
      <c r="G384" s="174"/>
      <c r="H384" s="174"/>
      <c r="I384" s="177"/>
      <c r="J384" s="188">
        <f>BK384</f>
        <v>0</v>
      </c>
      <c r="K384" s="174"/>
      <c r="L384" s="179"/>
      <c r="M384" s="180"/>
      <c r="N384" s="181"/>
      <c r="O384" s="181"/>
      <c r="P384" s="182">
        <f>SUM(P385:P392)</f>
        <v>0</v>
      </c>
      <c r="Q384" s="181"/>
      <c r="R384" s="182">
        <f>SUM(R385:R392)</f>
        <v>6.0030000000000014E-2</v>
      </c>
      <c r="S384" s="181"/>
      <c r="T384" s="183">
        <f>SUM(T385:T392)</f>
        <v>0</v>
      </c>
      <c r="AR384" s="184" t="s">
        <v>80</v>
      </c>
      <c r="AT384" s="185" t="s">
        <v>69</v>
      </c>
      <c r="AU384" s="185" t="s">
        <v>78</v>
      </c>
      <c r="AY384" s="184" t="s">
        <v>135</v>
      </c>
      <c r="BK384" s="186">
        <f>SUM(BK385:BK392)</f>
        <v>0</v>
      </c>
    </row>
    <row r="385" spans="1:65" s="2" customFormat="1" ht="24" customHeight="1">
      <c r="A385" s="36"/>
      <c r="B385" s="37"/>
      <c r="C385" s="189" t="s">
        <v>430</v>
      </c>
      <c r="D385" s="189" t="s">
        <v>137</v>
      </c>
      <c r="E385" s="190" t="s">
        <v>431</v>
      </c>
      <c r="F385" s="191" t="s">
        <v>432</v>
      </c>
      <c r="G385" s="192" t="s">
        <v>433</v>
      </c>
      <c r="H385" s="193">
        <v>5</v>
      </c>
      <c r="I385" s="194"/>
      <c r="J385" s="195">
        <f>ROUND(I385*H385,2)</f>
        <v>0</v>
      </c>
      <c r="K385" s="191" t="s">
        <v>19</v>
      </c>
      <c r="L385" s="41"/>
      <c r="M385" s="196" t="s">
        <v>19</v>
      </c>
      <c r="N385" s="197" t="s">
        <v>41</v>
      </c>
      <c r="O385" s="66"/>
      <c r="P385" s="198">
        <f>O385*H385</f>
        <v>0</v>
      </c>
      <c r="Q385" s="198">
        <v>9.3900000000000008E-3</v>
      </c>
      <c r="R385" s="198">
        <f>Q385*H385</f>
        <v>4.6950000000000006E-2</v>
      </c>
      <c r="S385" s="198">
        <v>0</v>
      </c>
      <c r="T385" s="199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200" t="s">
        <v>186</v>
      </c>
      <c r="AT385" s="200" t="s">
        <v>137</v>
      </c>
      <c r="AU385" s="200" t="s">
        <v>80</v>
      </c>
      <c r="AY385" s="19" t="s">
        <v>135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9" t="s">
        <v>78</v>
      </c>
      <c r="BK385" s="201">
        <f>ROUND(I385*H385,2)</f>
        <v>0</v>
      </c>
      <c r="BL385" s="19" t="s">
        <v>186</v>
      </c>
      <c r="BM385" s="200" t="s">
        <v>434</v>
      </c>
    </row>
    <row r="386" spans="1:65" s="2" customFormat="1" ht="19.5">
      <c r="A386" s="36"/>
      <c r="B386" s="37"/>
      <c r="C386" s="38"/>
      <c r="D386" s="202" t="s">
        <v>142</v>
      </c>
      <c r="E386" s="38"/>
      <c r="F386" s="203" t="s">
        <v>432</v>
      </c>
      <c r="G386" s="38"/>
      <c r="H386" s="38"/>
      <c r="I386" s="110"/>
      <c r="J386" s="38"/>
      <c r="K386" s="38"/>
      <c r="L386" s="41"/>
      <c r="M386" s="204"/>
      <c r="N386" s="205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142</v>
      </c>
      <c r="AU386" s="19" t="s">
        <v>80</v>
      </c>
    </row>
    <row r="387" spans="1:65" s="2" customFormat="1" ht="16.5" customHeight="1">
      <c r="A387" s="36"/>
      <c r="B387" s="37"/>
      <c r="C387" s="189" t="s">
        <v>380</v>
      </c>
      <c r="D387" s="189" t="s">
        <v>137</v>
      </c>
      <c r="E387" s="190" t="s">
        <v>435</v>
      </c>
      <c r="F387" s="191" t="s">
        <v>436</v>
      </c>
      <c r="G387" s="192" t="s">
        <v>433</v>
      </c>
      <c r="H387" s="193">
        <v>1</v>
      </c>
      <c r="I387" s="194"/>
      <c r="J387" s="195">
        <f>ROUND(I387*H387,2)</f>
        <v>0</v>
      </c>
      <c r="K387" s="191" t="s">
        <v>19</v>
      </c>
      <c r="L387" s="41"/>
      <c r="M387" s="196" t="s">
        <v>19</v>
      </c>
      <c r="N387" s="197" t="s">
        <v>41</v>
      </c>
      <c r="O387" s="66"/>
      <c r="P387" s="198">
        <f>O387*H387</f>
        <v>0</v>
      </c>
      <c r="Q387" s="198">
        <v>4.8000000000000001E-4</v>
      </c>
      <c r="R387" s="198">
        <f>Q387*H387</f>
        <v>4.8000000000000001E-4</v>
      </c>
      <c r="S387" s="198">
        <v>0</v>
      </c>
      <c r="T387" s="199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200" t="s">
        <v>186</v>
      </c>
      <c r="AT387" s="200" t="s">
        <v>137</v>
      </c>
      <c r="AU387" s="200" t="s">
        <v>80</v>
      </c>
      <c r="AY387" s="19" t="s">
        <v>135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9" t="s">
        <v>78</v>
      </c>
      <c r="BK387" s="201">
        <f>ROUND(I387*H387,2)</f>
        <v>0</v>
      </c>
      <c r="BL387" s="19" t="s">
        <v>186</v>
      </c>
      <c r="BM387" s="200" t="s">
        <v>437</v>
      </c>
    </row>
    <row r="388" spans="1:65" s="2" customFormat="1" ht="11.25">
      <c r="A388" s="36"/>
      <c r="B388" s="37"/>
      <c r="C388" s="38"/>
      <c r="D388" s="202" t="s">
        <v>142</v>
      </c>
      <c r="E388" s="38"/>
      <c r="F388" s="203" t="s">
        <v>436</v>
      </c>
      <c r="G388" s="38"/>
      <c r="H388" s="38"/>
      <c r="I388" s="110"/>
      <c r="J388" s="38"/>
      <c r="K388" s="38"/>
      <c r="L388" s="41"/>
      <c r="M388" s="204"/>
      <c r="N388" s="205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142</v>
      </c>
      <c r="AU388" s="19" t="s">
        <v>80</v>
      </c>
    </row>
    <row r="389" spans="1:65" s="2" customFormat="1" ht="16.5" customHeight="1">
      <c r="A389" s="36"/>
      <c r="B389" s="37"/>
      <c r="C389" s="189" t="s">
        <v>438</v>
      </c>
      <c r="D389" s="189" t="s">
        <v>137</v>
      </c>
      <c r="E389" s="190" t="s">
        <v>439</v>
      </c>
      <c r="F389" s="191" t="s">
        <v>440</v>
      </c>
      <c r="G389" s="192" t="s">
        <v>433</v>
      </c>
      <c r="H389" s="193">
        <v>1</v>
      </c>
      <c r="I389" s="194"/>
      <c r="J389" s="195">
        <f>ROUND(I389*H389,2)</f>
        <v>0</v>
      </c>
      <c r="K389" s="191" t="s">
        <v>19</v>
      </c>
      <c r="L389" s="41"/>
      <c r="M389" s="196" t="s">
        <v>19</v>
      </c>
      <c r="N389" s="197" t="s">
        <v>41</v>
      </c>
      <c r="O389" s="66"/>
      <c r="P389" s="198">
        <f>O389*H389</f>
        <v>0</v>
      </c>
      <c r="Q389" s="198">
        <v>8.0000000000000004E-4</v>
      </c>
      <c r="R389" s="198">
        <f>Q389*H389</f>
        <v>8.0000000000000004E-4</v>
      </c>
      <c r="S389" s="198">
        <v>0</v>
      </c>
      <c r="T389" s="199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200" t="s">
        <v>186</v>
      </c>
      <c r="AT389" s="200" t="s">
        <v>137</v>
      </c>
      <c r="AU389" s="200" t="s">
        <v>80</v>
      </c>
      <c r="AY389" s="19" t="s">
        <v>135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9" t="s">
        <v>78</v>
      </c>
      <c r="BK389" s="201">
        <f>ROUND(I389*H389,2)</f>
        <v>0</v>
      </c>
      <c r="BL389" s="19" t="s">
        <v>186</v>
      </c>
      <c r="BM389" s="200" t="s">
        <v>441</v>
      </c>
    </row>
    <row r="390" spans="1:65" s="2" customFormat="1" ht="11.25">
      <c r="A390" s="36"/>
      <c r="B390" s="37"/>
      <c r="C390" s="38"/>
      <c r="D390" s="202" t="s">
        <v>142</v>
      </c>
      <c r="E390" s="38"/>
      <c r="F390" s="203" t="s">
        <v>440</v>
      </c>
      <c r="G390" s="38"/>
      <c r="H390" s="38"/>
      <c r="I390" s="110"/>
      <c r="J390" s="38"/>
      <c r="K390" s="38"/>
      <c r="L390" s="41"/>
      <c r="M390" s="204"/>
      <c r="N390" s="205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142</v>
      </c>
      <c r="AU390" s="19" t="s">
        <v>80</v>
      </c>
    </row>
    <row r="391" spans="1:65" s="2" customFormat="1" ht="24" customHeight="1">
      <c r="A391" s="36"/>
      <c r="B391" s="37"/>
      <c r="C391" s="189" t="s">
        <v>384</v>
      </c>
      <c r="D391" s="189" t="s">
        <v>137</v>
      </c>
      <c r="E391" s="190" t="s">
        <v>442</v>
      </c>
      <c r="F391" s="191" t="s">
        <v>443</v>
      </c>
      <c r="G391" s="192" t="s">
        <v>257</v>
      </c>
      <c r="H391" s="193">
        <v>5</v>
      </c>
      <c r="I391" s="194"/>
      <c r="J391" s="195">
        <f>ROUND(I391*H391,2)</f>
        <v>0</v>
      </c>
      <c r="K391" s="191" t="s">
        <v>19</v>
      </c>
      <c r="L391" s="41"/>
      <c r="M391" s="196" t="s">
        <v>19</v>
      </c>
      <c r="N391" s="197" t="s">
        <v>41</v>
      </c>
      <c r="O391" s="66"/>
      <c r="P391" s="198">
        <f>O391*H391</f>
        <v>0</v>
      </c>
      <c r="Q391" s="198">
        <v>2.3600000000000001E-3</v>
      </c>
      <c r="R391" s="198">
        <f>Q391*H391</f>
        <v>1.1800000000000001E-2</v>
      </c>
      <c r="S391" s="198">
        <v>0</v>
      </c>
      <c r="T391" s="199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200" t="s">
        <v>186</v>
      </c>
      <c r="AT391" s="200" t="s">
        <v>137</v>
      </c>
      <c r="AU391" s="200" t="s">
        <v>80</v>
      </c>
      <c r="AY391" s="19" t="s">
        <v>135</v>
      </c>
      <c r="BE391" s="201">
        <f>IF(N391="základní",J391,0)</f>
        <v>0</v>
      </c>
      <c r="BF391" s="201">
        <f>IF(N391="snížená",J391,0)</f>
        <v>0</v>
      </c>
      <c r="BG391" s="201">
        <f>IF(N391="zákl. přenesená",J391,0)</f>
        <v>0</v>
      </c>
      <c r="BH391" s="201">
        <f>IF(N391="sníž. přenesená",J391,0)</f>
        <v>0</v>
      </c>
      <c r="BI391" s="201">
        <f>IF(N391="nulová",J391,0)</f>
        <v>0</v>
      </c>
      <c r="BJ391" s="19" t="s">
        <v>78</v>
      </c>
      <c r="BK391" s="201">
        <f>ROUND(I391*H391,2)</f>
        <v>0</v>
      </c>
      <c r="BL391" s="19" t="s">
        <v>186</v>
      </c>
      <c r="BM391" s="200" t="s">
        <v>444</v>
      </c>
    </row>
    <row r="392" spans="1:65" s="2" customFormat="1" ht="19.5">
      <c r="A392" s="36"/>
      <c r="B392" s="37"/>
      <c r="C392" s="38"/>
      <c r="D392" s="202" t="s">
        <v>142</v>
      </c>
      <c r="E392" s="38"/>
      <c r="F392" s="203" t="s">
        <v>443</v>
      </c>
      <c r="G392" s="38"/>
      <c r="H392" s="38"/>
      <c r="I392" s="110"/>
      <c r="J392" s="38"/>
      <c r="K392" s="38"/>
      <c r="L392" s="41"/>
      <c r="M392" s="204"/>
      <c r="N392" s="205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142</v>
      </c>
      <c r="AU392" s="19" t="s">
        <v>80</v>
      </c>
    </row>
    <row r="393" spans="1:65" s="12" customFormat="1" ht="22.9" customHeight="1">
      <c r="B393" s="173"/>
      <c r="C393" s="174"/>
      <c r="D393" s="175" t="s">
        <v>69</v>
      </c>
      <c r="E393" s="187" t="s">
        <v>445</v>
      </c>
      <c r="F393" s="187" t="s">
        <v>446</v>
      </c>
      <c r="G393" s="174"/>
      <c r="H393" s="174"/>
      <c r="I393" s="177"/>
      <c r="J393" s="188">
        <f>BK393</f>
        <v>0</v>
      </c>
      <c r="K393" s="174"/>
      <c r="L393" s="179"/>
      <c r="M393" s="180"/>
      <c r="N393" s="181"/>
      <c r="O393" s="181"/>
      <c r="P393" s="182">
        <f>SUM(P394:P395)</f>
        <v>0</v>
      </c>
      <c r="Q393" s="181"/>
      <c r="R393" s="182">
        <f>SUM(R394:R395)</f>
        <v>0</v>
      </c>
      <c r="S393" s="181"/>
      <c r="T393" s="183">
        <f>SUM(T394:T395)</f>
        <v>0</v>
      </c>
      <c r="AR393" s="184" t="s">
        <v>80</v>
      </c>
      <c r="AT393" s="185" t="s">
        <v>69</v>
      </c>
      <c r="AU393" s="185" t="s">
        <v>78</v>
      </c>
      <c r="AY393" s="184" t="s">
        <v>135</v>
      </c>
      <c r="BK393" s="186">
        <f>SUM(BK394:BK395)</f>
        <v>0</v>
      </c>
    </row>
    <row r="394" spans="1:65" s="2" customFormat="1" ht="16.5" customHeight="1">
      <c r="A394" s="36"/>
      <c r="B394" s="37"/>
      <c r="C394" s="189" t="s">
        <v>303</v>
      </c>
      <c r="D394" s="189" t="s">
        <v>137</v>
      </c>
      <c r="E394" s="190" t="s">
        <v>447</v>
      </c>
      <c r="F394" s="191" t="s">
        <v>448</v>
      </c>
      <c r="G394" s="192" t="s">
        <v>390</v>
      </c>
      <c r="H394" s="259"/>
      <c r="I394" s="194"/>
      <c r="J394" s="195">
        <f>ROUND(I394*H394,2)</f>
        <v>0</v>
      </c>
      <c r="K394" s="191" t="s">
        <v>19</v>
      </c>
      <c r="L394" s="41"/>
      <c r="M394" s="196" t="s">
        <v>19</v>
      </c>
      <c r="N394" s="197" t="s">
        <v>41</v>
      </c>
      <c r="O394" s="66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00" t="s">
        <v>186</v>
      </c>
      <c r="AT394" s="200" t="s">
        <v>137</v>
      </c>
      <c r="AU394" s="200" t="s">
        <v>80</v>
      </c>
      <c r="AY394" s="19" t="s">
        <v>135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9" t="s">
        <v>78</v>
      </c>
      <c r="BK394" s="201">
        <f>ROUND(I394*H394,2)</f>
        <v>0</v>
      </c>
      <c r="BL394" s="19" t="s">
        <v>186</v>
      </c>
      <c r="BM394" s="200" t="s">
        <v>449</v>
      </c>
    </row>
    <row r="395" spans="1:65" s="2" customFormat="1" ht="11.25">
      <c r="A395" s="36"/>
      <c r="B395" s="37"/>
      <c r="C395" s="38"/>
      <c r="D395" s="202" t="s">
        <v>142</v>
      </c>
      <c r="E395" s="38"/>
      <c r="F395" s="203" t="s">
        <v>448</v>
      </c>
      <c r="G395" s="38"/>
      <c r="H395" s="38"/>
      <c r="I395" s="110"/>
      <c r="J395" s="38"/>
      <c r="K395" s="38"/>
      <c r="L395" s="41"/>
      <c r="M395" s="204"/>
      <c r="N395" s="205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142</v>
      </c>
      <c r="AU395" s="19" t="s">
        <v>80</v>
      </c>
    </row>
    <row r="396" spans="1:65" s="12" customFormat="1" ht="22.9" customHeight="1">
      <c r="B396" s="173"/>
      <c r="C396" s="174"/>
      <c r="D396" s="175" t="s">
        <v>69</v>
      </c>
      <c r="E396" s="187" t="s">
        <v>450</v>
      </c>
      <c r="F396" s="187" t="s">
        <v>451</v>
      </c>
      <c r="G396" s="174"/>
      <c r="H396" s="174"/>
      <c r="I396" s="177"/>
      <c r="J396" s="188">
        <f>BK396</f>
        <v>0</v>
      </c>
      <c r="K396" s="174"/>
      <c r="L396" s="179"/>
      <c r="M396" s="180"/>
      <c r="N396" s="181"/>
      <c r="O396" s="181"/>
      <c r="P396" s="182">
        <f>SUM(P397:P428)</f>
        <v>0</v>
      </c>
      <c r="Q396" s="181"/>
      <c r="R396" s="182">
        <f>SUM(R397:R428)</f>
        <v>0</v>
      </c>
      <c r="S396" s="181"/>
      <c r="T396" s="183">
        <f>SUM(T397:T428)</f>
        <v>0</v>
      </c>
      <c r="AR396" s="184" t="s">
        <v>80</v>
      </c>
      <c r="AT396" s="185" t="s">
        <v>69</v>
      </c>
      <c r="AU396" s="185" t="s">
        <v>78</v>
      </c>
      <c r="AY396" s="184" t="s">
        <v>135</v>
      </c>
      <c r="BK396" s="186">
        <f>SUM(BK397:BK428)</f>
        <v>0</v>
      </c>
    </row>
    <row r="397" spans="1:65" s="2" customFormat="1" ht="16.5" customHeight="1">
      <c r="A397" s="36"/>
      <c r="B397" s="37"/>
      <c r="C397" s="189" t="s">
        <v>309</v>
      </c>
      <c r="D397" s="189" t="s">
        <v>137</v>
      </c>
      <c r="E397" s="190" t="s">
        <v>452</v>
      </c>
      <c r="F397" s="191" t="s">
        <v>453</v>
      </c>
      <c r="G397" s="192" t="s">
        <v>185</v>
      </c>
      <c r="H397" s="193">
        <v>1</v>
      </c>
      <c r="I397" s="194"/>
      <c r="J397" s="195">
        <f>ROUND(I397*H397,2)</f>
        <v>0</v>
      </c>
      <c r="K397" s="191" t="s">
        <v>19</v>
      </c>
      <c r="L397" s="41"/>
      <c r="M397" s="196" t="s">
        <v>19</v>
      </c>
      <c r="N397" s="197" t="s">
        <v>41</v>
      </c>
      <c r="O397" s="66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200" t="s">
        <v>186</v>
      </c>
      <c r="AT397" s="200" t="s">
        <v>137</v>
      </c>
      <c r="AU397" s="200" t="s">
        <v>80</v>
      </c>
      <c r="AY397" s="19" t="s">
        <v>135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9" t="s">
        <v>78</v>
      </c>
      <c r="BK397" s="201">
        <f>ROUND(I397*H397,2)</f>
        <v>0</v>
      </c>
      <c r="BL397" s="19" t="s">
        <v>186</v>
      </c>
      <c r="BM397" s="200" t="s">
        <v>454</v>
      </c>
    </row>
    <row r="398" spans="1:65" s="2" customFormat="1" ht="11.25">
      <c r="A398" s="36"/>
      <c r="B398" s="37"/>
      <c r="C398" s="38"/>
      <c r="D398" s="202" t="s">
        <v>142</v>
      </c>
      <c r="E398" s="38"/>
      <c r="F398" s="203" t="s">
        <v>453</v>
      </c>
      <c r="G398" s="38"/>
      <c r="H398" s="38"/>
      <c r="I398" s="110"/>
      <c r="J398" s="38"/>
      <c r="K398" s="38"/>
      <c r="L398" s="41"/>
      <c r="M398" s="204"/>
      <c r="N398" s="205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142</v>
      </c>
      <c r="AU398" s="19" t="s">
        <v>80</v>
      </c>
    </row>
    <row r="399" spans="1:65" s="2" customFormat="1" ht="16.5" customHeight="1">
      <c r="A399" s="36"/>
      <c r="B399" s="37"/>
      <c r="C399" s="189" t="s">
        <v>455</v>
      </c>
      <c r="D399" s="189" t="s">
        <v>137</v>
      </c>
      <c r="E399" s="190" t="s">
        <v>456</v>
      </c>
      <c r="F399" s="191" t="s">
        <v>457</v>
      </c>
      <c r="G399" s="192" t="s">
        <v>185</v>
      </c>
      <c r="H399" s="193">
        <v>1</v>
      </c>
      <c r="I399" s="194"/>
      <c r="J399" s="195">
        <f>ROUND(I399*H399,2)</f>
        <v>0</v>
      </c>
      <c r="K399" s="191" t="s">
        <v>19</v>
      </c>
      <c r="L399" s="41"/>
      <c r="M399" s="196" t="s">
        <v>19</v>
      </c>
      <c r="N399" s="197" t="s">
        <v>41</v>
      </c>
      <c r="O399" s="66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200" t="s">
        <v>186</v>
      </c>
      <c r="AT399" s="200" t="s">
        <v>137</v>
      </c>
      <c r="AU399" s="200" t="s">
        <v>80</v>
      </c>
      <c r="AY399" s="19" t="s">
        <v>135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9" t="s">
        <v>78</v>
      </c>
      <c r="BK399" s="201">
        <f>ROUND(I399*H399,2)</f>
        <v>0</v>
      </c>
      <c r="BL399" s="19" t="s">
        <v>186</v>
      </c>
      <c r="BM399" s="200" t="s">
        <v>458</v>
      </c>
    </row>
    <row r="400" spans="1:65" s="2" customFormat="1" ht="11.25">
      <c r="A400" s="36"/>
      <c r="B400" s="37"/>
      <c r="C400" s="38"/>
      <c r="D400" s="202" t="s">
        <v>142</v>
      </c>
      <c r="E400" s="38"/>
      <c r="F400" s="203" t="s">
        <v>457</v>
      </c>
      <c r="G400" s="38"/>
      <c r="H400" s="38"/>
      <c r="I400" s="110"/>
      <c r="J400" s="38"/>
      <c r="K400" s="38"/>
      <c r="L400" s="41"/>
      <c r="M400" s="204"/>
      <c r="N400" s="205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142</v>
      </c>
      <c r="AU400" s="19" t="s">
        <v>80</v>
      </c>
    </row>
    <row r="401" spans="1:65" s="2" customFormat="1" ht="24" customHeight="1">
      <c r="A401" s="36"/>
      <c r="B401" s="37"/>
      <c r="C401" s="189" t="s">
        <v>372</v>
      </c>
      <c r="D401" s="189" t="s">
        <v>137</v>
      </c>
      <c r="E401" s="190" t="s">
        <v>459</v>
      </c>
      <c r="F401" s="191" t="s">
        <v>460</v>
      </c>
      <c r="G401" s="192" t="s">
        <v>433</v>
      </c>
      <c r="H401" s="193">
        <v>1</v>
      </c>
      <c r="I401" s="194"/>
      <c r="J401" s="195">
        <f>ROUND(I401*H401,2)</f>
        <v>0</v>
      </c>
      <c r="K401" s="191" t="s">
        <v>19</v>
      </c>
      <c r="L401" s="41"/>
      <c r="M401" s="196" t="s">
        <v>19</v>
      </c>
      <c r="N401" s="197" t="s">
        <v>41</v>
      </c>
      <c r="O401" s="66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200" t="s">
        <v>186</v>
      </c>
      <c r="AT401" s="200" t="s">
        <v>137</v>
      </c>
      <c r="AU401" s="200" t="s">
        <v>80</v>
      </c>
      <c r="AY401" s="19" t="s">
        <v>135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9" t="s">
        <v>78</v>
      </c>
      <c r="BK401" s="201">
        <f>ROUND(I401*H401,2)</f>
        <v>0</v>
      </c>
      <c r="BL401" s="19" t="s">
        <v>186</v>
      </c>
      <c r="BM401" s="200" t="s">
        <v>461</v>
      </c>
    </row>
    <row r="402" spans="1:65" s="2" customFormat="1" ht="19.5">
      <c r="A402" s="36"/>
      <c r="B402" s="37"/>
      <c r="C402" s="38"/>
      <c r="D402" s="202" t="s">
        <v>142</v>
      </c>
      <c r="E402" s="38"/>
      <c r="F402" s="203" t="s">
        <v>460</v>
      </c>
      <c r="G402" s="38"/>
      <c r="H402" s="38"/>
      <c r="I402" s="110"/>
      <c r="J402" s="38"/>
      <c r="K402" s="38"/>
      <c r="L402" s="41"/>
      <c r="M402" s="204"/>
      <c r="N402" s="205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142</v>
      </c>
      <c r="AU402" s="19" t="s">
        <v>80</v>
      </c>
    </row>
    <row r="403" spans="1:65" s="2" customFormat="1" ht="36" customHeight="1">
      <c r="A403" s="36"/>
      <c r="B403" s="37"/>
      <c r="C403" s="189" t="s">
        <v>376</v>
      </c>
      <c r="D403" s="189" t="s">
        <v>137</v>
      </c>
      <c r="E403" s="190" t="s">
        <v>462</v>
      </c>
      <c r="F403" s="191" t="s">
        <v>463</v>
      </c>
      <c r="G403" s="192" t="s">
        <v>433</v>
      </c>
      <c r="H403" s="193">
        <v>1</v>
      </c>
      <c r="I403" s="194"/>
      <c r="J403" s="195">
        <f>ROUND(I403*H403,2)</f>
        <v>0</v>
      </c>
      <c r="K403" s="191" t="s">
        <v>19</v>
      </c>
      <c r="L403" s="41"/>
      <c r="M403" s="196" t="s">
        <v>19</v>
      </c>
      <c r="N403" s="197" t="s">
        <v>41</v>
      </c>
      <c r="O403" s="66"/>
      <c r="P403" s="198">
        <f>O403*H403</f>
        <v>0</v>
      </c>
      <c r="Q403" s="198">
        <v>0</v>
      </c>
      <c r="R403" s="198">
        <f>Q403*H403</f>
        <v>0</v>
      </c>
      <c r="S403" s="198">
        <v>0</v>
      </c>
      <c r="T403" s="199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200" t="s">
        <v>186</v>
      </c>
      <c r="AT403" s="200" t="s">
        <v>137</v>
      </c>
      <c r="AU403" s="200" t="s">
        <v>80</v>
      </c>
      <c r="AY403" s="19" t="s">
        <v>135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9" t="s">
        <v>78</v>
      </c>
      <c r="BK403" s="201">
        <f>ROUND(I403*H403,2)</f>
        <v>0</v>
      </c>
      <c r="BL403" s="19" t="s">
        <v>186</v>
      </c>
      <c r="BM403" s="200" t="s">
        <v>464</v>
      </c>
    </row>
    <row r="404" spans="1:65" s="2" customFormat="1" ht="19.5">
      <c r="A404" s="36"/>
      <c r="B404" s="37"/>
      <c r="C404" s="38"/>
      <c r="D404" s="202" t="s">
        <v>142</v>
      </c>
      <c r="E404" s="38"/>
      <c r="F404" s="203" t="s">
        <v>463</v>
      </c>
      <c r="G404" s="38"/>
      <c r="H404" s="38"/>
      <c r="I404" s="110"/>
      <c r="J404" s="38"/>
      <c r="K404" s="38"/>
      <c r="L404" s="41"/>
      <c r="M404" s="204"/>
      <c r="N404" s="205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142</v>
      </c>
      <c r="AU404" s="19" t="s">
        <v>80</v>
      </c>
    </row>
    <row r="405" spans="1:65" s="2" customFormat="1" ht="36" customHeight="1">
      <c r="A405" s="36"/>
      <c r="B405" s="37"/>
      <c r="C405" s="189" t="s">
        <v>465</v>
      </c>
      <c r="D405" s="189" t="s">
        <v>137</v>
      </c>
      <c r="E405" s="190" t="s">
        <v>466</v>
      </c>
      <c r="F405" s="191" t="s">
        <v>467</v>
      </c>
      <c r="G405" s="192" t="s">
        <v>433</v>
      </c>
      <c r="H405" s="193">
        <v>1</v>
      </c>
      <c r="I405" s="194"/>
      <c r="J405" s="195">
        <f>ROUND(I405*H405,2)</f>
        <v>0</v>
      </c>
      <c r="K405" s="191" t="s">
        <v>19</v>
      </c>
      <c r="L405" s="41"/>
      <c r="M405" s="196" t="s">
        <v>19</v>
      </c>
      <c r="N405" s="197" t="s">
        <v>41</v>
      </c>
      <c r="O405" s="66"/>
      <c r="P405" s="198">
        <f>O405*H405</f>
        <v>0</v>
      </c>
      <c r="Q405" s="198">
        <v>0</v>
      </c>
      <c r="R405" s="198">
        <f>Q405*H405</f>
        <v>0</v>
      </c>
      <c r="S405" s="198">
        <v>0</v>
      </c>
      <c r="T405" s="199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200" t="s">
        <v>186</v>
      </c>
      <c r="AT405" s="200" t="s">
        <v>137</v>
      </c>
      <c r="AU405" s="200" t="s">
        <v>80</v>
      </c>
      <c r="AY405" s="19" t="s">
        <v>135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9" t="s">
        <v>78</v>
      </c>
      <c r="BK405" s="201">
        <f>ROUND(I405*H405,2)</f>
        <v>0</v>
      </c>
      <c r="BL405" s="19" t="s">
        <v>186</v>
      </c>
      <c r="BM405" s="200" t="s">
        <v>468</v>
      </c>
    </row>
    <row r="406" spans="1:65" s="2" customFormat="1" ht="19.5">
      <c r="A406" s="36"/>
      <c r="B406" s="37"/>
      <c r="C406" s="38"/>
      <c r="D406" s="202" t="s">
        <v>142</v>
      </c>
      <c r="E406" s="38"/>
      <c r="F406" s="203" t="s">
        <v>467</v>
      </c>
      <c r="G406" s="38"/>
      <c r="H406" s="38"/>
      <c r="I406" s="110"/>
      <c r="J406" s="38"/>
      <c r="K406" s="38"/>
      <c r="L406" s="41"/>
      <c r="M406" s="204"/>
      <c r="N406" s="205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142</v>
      </c>
      <c r="AU406" s="19" t="s">
        <v>80</v>
      </c>
    </row>
    <row r="407" spans="1:65" s="2" customFormat="1" ht="24" customHeight="1">
      <c r="A407" s="36"/>
      <c r="B407" s="37"/>
      <c r="C407" s="189" t="s">
        <v>469</v>
      </c>
      <c r="D407" s="189" t="s">
        <v>137</v>
      </c>
      <c r="E407" s="190" t="s">
        <v>470</v>
      </c>
      <c r="F407" s="191" t="s">
        <v>471</v>
      </c>
      <c r="G407" s="192" t="s">
        <v>185</v>
      </c>
      <c r="H407" s="193">
        <v>1</v>
      </c>
      <c r="I407" s="194"/>
      <c r="J407" s="195">
        <f>ROUND(I407*H407,2)</f>
        <v>0</v>
      </c>
      <c r="K407" s="191" t="s">
        <v>19</v>
      </c>
      <c r="L407" s="41"/>
      <c r="M407" s="196" t="s">
        <v>19</v>
      </c>
      <c r="N407" s="197" t="s">
        <v>41</v>
      </c>
      <c r="O407" s="66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200" t="s">
        <v>186</v>
      </c>
      <c r="AT407" s="200" t="s">
        <v>137</v>
      </c>
      <c r="AU407" s="200" t="s">
        <v>80</v>
      </c>
      <c r="AY407" s="19" t="s">
        <v>135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9" t="s">
        <v>78</v>
      </c>
      <c r="BK407" s="201">
        <f>ROUND(I407*H407,2)</f>
        <v>0</v>
      </c>
      <c r="BL407" s="19" t="s">
        <v>186</v>
      </c>
      <c r="BM407" s="200" t="s">
        <v>472</v>
      </c>
    </row>
    <row r="408" spans="1:65" s="2" customFormat="1" ht="19.5">
      <c r="A408" s="36"/>
      <c r="B408" s="37"/>
      <c r="C408" s="38"/>
      <c r="D408" s="202" t="s">
        <v>142</v>
      </c>
      <c r="E408" s="38"/>
      <c r="F408" s="203" t="s">
        <v>471</v>
      </c>
      <c r="G408" s="38"/>
      <c r="H408" s="38"/>
      <c r="I408" s="110"/>
      <c r="J408" s="38"/>
      <c r="K408" s="38"/>
      <c r="L408" s="41"/>
      <c r="M408" s="204"/>
      <c r="N408" s="205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142</v>
      </c>
      <c r="AU408" s="19" t="s">
        <v>80</v>
      </c>
    </row>
    <row r="409" spans="1:65" s="2" customFormat="1" ht="24" customHeight="1">
      <c r="A409" s="36"/>
      <c r="B409" s="37"/>
      <c r="C409" s="189" t="s">
        <v>367</v>
      </c>
      <c r="D409" s="189" t="s">
        <v>137</v>
      </c>
      <c r="E409" s="190" t="s">
        <v>473</v>
      </c>
      <c r="F409" s="191" t="s">
        <v>474</v>
      </c>
      <c r="G409" s="192" t="s">
        <v>257</v>
      </c>
      <c r="H409" s="193">
        <v>47.28</v>
      </c>
      <c r="I409" s="194"/>
      <c r="J409" s="195">
        <f>ROUND(I409*H409,2)</f>
        <v>0</v>
      </c>
      <c r="K409" s="191" t="s">
        <v>19</v>
      </c>
      <c r="L409" s="41"/>
      <c r="M409" s="196" t="s">
        <v>19</v>
      </c>
      <c r="N409" s="197" t="s">
        <v>41</v>
      </c>
      <c r="O409" s="66"/>
      <c r="P409" s="198">
        <f>O409*H409</f>
        <v>0</v>
      </c>
      <c r="Q409" s="198">
        <v>0</v>
      </c>
      <c r="R409" s="198">
        <f>Q409*H409</f>
        <v>0</v>
      </c>
      <c r="S409" s="198">
        <v>0</v>
      </c>
      <c r="T409" s="199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200" t="s">
        <v>186</v>
      </c>
      <c r="AT409" s="200" t="s">
        <v>137</v>
      </c>
      <c r="AU409" s="200" t="s">
        <v>80</v>
      </c>
      <c r="AY409" s="19" t="s">
        <v>135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9" t="s">
        <v>78</v>
      </c>
      <c r="BK409" s="201">
        <f>ROUND(I409*H409,2)</f>
        <v>0</v>
      </c>
      <c r="BL409" s="19" t="s">
        <v>186</v>
      </c>
      <c r="BM409" s="200" t="s">
        <v>475</v>
      </c>
    </row>
    <row r="410" spans="1:65" s="2" customFormat="1" ht="19.5">
      <c r="A410" s="36"/>
      <c r="B410" s="37"/>
      <c r="C410" s="38"/>
      <c r="D410" s="202" t="s">
        <v>142</v>
      </c>
      <c r="E410" s="38"/>
      <c r="F410" s="203" t="s">
        <v>474</v>
      </c>
      <c r="G410" s="38"/>
      <c r="H410" s="38"/>
      <c r="I410" s="110"/>
      <c r="J410" s="38"/>
      <c r="K410" s="38"/>
      <c r="L410" s="41"/>
      <c r="M410" s="204"/>
      <c r="N410" s="205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142</v>
      </c>
      <c r="AU410" s="19" t="s">
        <v>80</v>
      </c>
    </row>
    <row r="411" spans="1:65" s="14" customFormat="1" ht="11.25">
      <c r="B411" s="216"/>
      <c r="C411" s="217"/>
      <c r="D411" s="202" t="s">
        <v>143</v>
      </c>
      <c r="E411" s="218" t="s">
        <v>19</v>
      </c>
      <c r="F411" s="219" t="s">
        <v>476</v>
      </c>
      <c r="G411" s="217"/>
      <c r="H411" s="220">
        <v>47.28</v>
      </c>
      <c r="I411" s="221"/>
      <c r="J411" s="217"/>
      <c r="K411" s="217"/>
      <c r="L411" s="222"/>
      <c r="M411" s="223"/>
      <c r="N411" s="224"/>
      <c r="O411" s="224"/>
      <c r="P411" s="224"/>
      <c r="Q411" s="224"/>
      <c r="R411" s="224"/>
      <c r="S411" s="224"/>
      <c r="T411" s="225"/>
      <c r="AT411" s="226" t="s">
        <v>143</v>
      </c>
      <c r="AU411" s="226" t="s">
        <v>80</v>
      </c>
      <c r="AV411" s="14" t="s">
        <v>80</v>
      </c>
      <c r="AW411" s="14" t="s">
        <v>32</v>
      </c>
      <c r="AX411" s="14" t="s">
        <v>78</v>
      </c>
      <c r="AY411" s="226" t="s">
        <v>135</v>
      </c>
    </row>
    <row r="412" spans="1:65" s="2" customFormat="1" ht="24" customHeight="1">
      <c r="A412" s="36"/>
      <c r="B412" s="37"/>
      <c r="C412" s="189" t="s">
        <v>477</v>
      </c>
      <c r="D412" s="189" t="s">
        <v>137</v>
      </c>
      <c r="E412" s="190" t="s">
        <v>478</v>
      </c>
      <c r="F412" s="191" t="s">
        <v>479</v>
      </c>
      <c r="G412" s="192" t="s">
        <v>257</v>
      </c>
      <c r="H412" s="193">
        <v>7.26</v>
      </c>
      <c r="I412" s="194"/>
      <c r="J412" s="195">
        <f>ROUND(I412*H412,2)</f>
        <v>0</v>
      </c>
      <c r="K412" s="191" t="s">
        <v>19</v>
      </c>
      <c r="L412" s="41"/>
      <c r="M412" s="196" t="s">
        <v>19</v>
      </c>
      <c r="N412" s="197" t="s">
        <v>41</v>
      </c>
      <c r="O412" s="66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0" t="s">
        <v>186</v>
      </c>
      <c r="AT412" s="200" t="s">
        <v>137</v>
      </c>
      <c r="AU412" s="200" t="s">
        <v>80</v>
      </c>
      <c r="AY412" s="19" t="s">
        <v>135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9" t="s">
        <v>78</v>
      </c>
      <c r="BK412" s="201">
        <f>ROUND(I412*H412,2)</f>
        <v>0</v>
      </c>
      <c r="BL412" s="19" t="s">
        <v>186</v>
      </c>
      <c r="BM412" s="200" t="s">
        <v>480</v>
      </c>
    </row>
    <row r="413" spans="1:65" s="2" customFormat="1" ht="19.5">
      <c r="A413" s="36"/>
      <c r="B413" s="37"/>
      <c r="C413" s="38"/>
      <c r="D413" s="202" t="s">
        <v>142</v>
      </c>
      <c r="E413" s="38"/>
      <c r="F413" s="203" t="s">
        <v>479</v>
      </c>
      <c r="G413" s="38"/>
      <c r="H413" s="38"/>
      <c r="I413" s="110"/>
      <c r="J413" s="38"/>
      <c r="K413" s="38"/>
      <c r="L413" s="41"/>
      <c r="M413" s="204"/>
      <c r="N413" s="205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142</v>
      </c>
      <c r="AU413" s="19" t="s">
        <v>80</v>
      </c>
    </row>
    <row r="414" spans="1:65" s="14" customFormat="1" ht="11.25">
      <c r="B414" s="216"/>
      <c r="C414" s="217"/>
      <c r="D414" s="202" t="s">
        <v>143</v>
      </c>
      <c r="E414" s="218" t="s">
        <v>19</v>
      </c>
      <c r="F414" s="219" t="s">
        <v>481</v>
      </c>
      <c r="G414" s="217"/>
      <c r="H414" s="220">
        <v>7.26</v>
      </c>
      <c r="I414" s="221"/>
      <c r="J414" s="217"/>
      <c r="K414" s="217"/>
      <c r="L414" s="222"/>
      <c r="M414" s="223"/>
      <c r="N414" s="224"/>
      <c r="O414" s="224"/>
      <c r="P414" s="224"/>
      <c r="Q414" s="224"/>
      <c r="R414" s="224"/>
      <c r="S414" s="224"/>
      <c r="T414" s="225"/>
      <c r="AT414" s="226" t="s">
        <v>143</v>
      </c>
      <c r="AU414" s="226" t="s">
        <v>80</v>
      </c>
      <c r="AV414" s="14" t="s">
        <v>80</v>
      </c>
      <c r="AW414" s="14" t="s">
        <v>32</v>
      </c>
      <c r="AX414" s="14" t="s">
        <v>78</v>
      </c>
      <c r="AY414" s="226" t="s">
        <v>135</v>
      </c>
    </row>
    <row r="415" spans="1:65" s="2" customFormat="1" ht="24" customHeight="1">
      <c r="A415" s="36"/>
      <c r="B415" s="37"/>
      <c r="C415" s="189" t="s">
        <v>371</v>
      </c>
      <c r="D415" s="189" t="s">
        <v>137</v>
      </c>
      <c r="E415" s="190" t="s">
        <v>482</v>
      </c>
      <c r="F415" s="191" t="s">
        <v>483</v>
      </c>
      <c r="G415" s="192" t="s">
        <v>175</v>
      </c>
      <c r="H415" s="193">
        <v>10.638</v>
      </c>
      <c r="I415" s="194"/>
      <c r="J415" s="195">
        <f>ROUND(I415*H415,2)</f>
        <v>0</v>
      </c>
      <c r="K415" s="191" t="s">
        <v>19</v>
      </c>
      <c r="L415" s="41"/>
      <c r="M415" s="196" t="s">
        <v>19</v>
      </c>
      <c r="N415" s="197" t="s">
        <v>41</v>
      </c>
      <c r="O415" s="66"/>
      <c r="P415" s="198">
        <f>O415*H415</f>
        <v>0</v>
      </c>
      <c r="Q415" s="198">
        <v>0</v>
      </c>
      <c r="R415" s="198">
        <f>Q415*H415</f>
        <v>0</v>
      </c>
      <c r="S415" s="198">
        <v>0</v>
      </c>
      <c r="T415" s="199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200" t="s">
        <v>186</v>
      </c>
      <c r="AT415" s="200" t="s">
        <v>137</v>
      </c>
      <c r="AU415" s="200" t="s">
        <v>80</v>
      </c>
      <c r="AY415" s="19" t="s">
        <v>135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9" t="s">
        <v>78</v>
      </c>
      <c r="BK415" s="201">
        <f>ROUND(I415*H415,2)</f>
        <v>0</v>
      </c>
      <c r="BL415" s="19" t="s">
        <v>186</v>
      </c>
      <c r="BM415" s="200" t="s">
        <v>484</v>
      </c>
    </row>
    <row r="416" spans="1:65" s="2" customFormat="1" ht="19.5">
      <c r="A416" s="36"/>
      <c r="B416" s="37"/>
      <c r="C416" s="38"/>
      <c r="D416" s="202" t="s">
        <v>142</v>
      </c>
      <c r="E416" s="38"/>
      <c r="F416" s="203" t="s">
        <v>483</v>
      </c>
      <c r="G416" s="38"/>
      <c r="H416" s="38"/>
      <c r="I416" s="110"/>
      <c r="J416" s="38"/>
      <c r="K416" s="38"/>
      <c r="L416" s="41"/>
      <c r="M416" s="204"/>
      <c r="N416" s="205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142</v>
      </c>
      <c r="AU416" s="19" t="s">
        <v>80</v>
      </c>
    </row>
    <row r="417" spans="1:65" s="14" customFormat="1" ht="11.25">
      <c r="B417" s="216"/>
      <c r="C417" s="217"/>
      <c r="D417" s="202" t="s">
        <v>143</v>
      </c>
      <c r="E417" s="218" t="s">
        <v>19</v>
      </c>
      <c r="F417" s="219" t="s">
        <v>485</v>
      </c>
      <c r="G417" s="217"/>
      <c r="H417" s="220">
        <v>10.638</v>
      </c>
      <c r="I417" s="221"/>
      <c r="J417" s="217"/>
      <c r="K417" s="217"/>
      <c r="L417" s="222"/>
      <c r="M417" s="223"/>
      <c r="N417" s="224"/>
      <c r="O417" s="224"/>
      <c r="P417" s="224"/>
      <c r="Q417" s="224"/>
      <c r="R417" s="224"/>
      <c r="S417" s="224"/>
      <c r="T417" s="225"/>
      <c r="AT417" s="226" t="s">
        <v>143</v>
      </c>
      <c r="AU417" s="226" t="s">
        <v>80</v>
      </c>
      <c r="AV417" s="14" t="s">
        <v>80</v>
      </c>
      <c r="AW417" s="14" t="s">
        <v>32</v>
      </c>
      <c r="AX417" s="14" t="s">
        <v>78</v>
      </c>
      <c r="AY417" s="226" t="s">
        <v>135</v>
      </c>
    </row>
    <row r="418" spans="1:65" s="2" customFormat="1" ht="24" customHeight="1">
      <c r="A418" s="36"/>
      <c r="B418" s="37"/>
      <c r="C418" s="189" t="s">
        <v>486</v>
      </c>
      <c r="D418" s="189" t="s">
        <v>137</v>
      </c>
      <c r="E418" s="190" t="s">
        <v>487</v>
      </c>
      <c r="F418" s="191" t="s">
        <v>488</v>
      </c>
      <c r="G418" s="192" t="s">
        <v>175</v>
      </c>
      <c r="H418" s="193">
        <v>3.2669999999999999</v>
      </c>
      <c r="I418" s="194"/>
      <c r="J418" s="195">
        <f>ROUND(I418*H418,2)</f>
        <v>0</v>
      </c>
      <c r="K418" s="191" t="s">
        <v>19</v>
      </c>
      <c r="L418" s="41"/>
      <c r="M418" s="196" t="s">
        <v>19</v>
      </c>
      <c r="N418" s="197" t="s">
        <v>41</v>
      </c>
      <c r="O418" s="66"/>
      <c r="P418" s="198">
        <f>O418*H418</f>
        <v>0</v>
      </c>
      <c r="Q418" s="198">
        <v>0</v>
      </c>
      <c r="R418" s="198">
        <f>Q418*H418</f>
        <v>0</v>
      </c>
      <c r="S418" s="198">
        <v>0</v>
      </c>
      <c r="T418" s="199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0" t="s">
        <v>186</v>
      </c>
      <c r="AT418" s="200" t="s">
        <v>137</v>
      </c>
      <c r="AU418" s="200" t="s">
        <v>80</v>
      </c>
      <c r="AY418" s="19" t="s">
        <v>135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9" t="s">
        <v>78</v>
      </c>
      <c r="BK418" s="201">
        <f>ROUND(I418*H418,2)</f>
        <v>0</v>
      </c>
      <c r="BL418" s="19" t="s">
        <v>186</v>
      </c>
      <c r="BM418" s="200" t="s">
        <v>489</v>
      </c>
    </row>
    <row r="419" spans="1:65" s="2" customFormat="1" ht="19.5">
      <c r="A419" s="36"/>
      <c r="B419" s="37"/>
      <c r="C419" s="38"/>
      <c r="D419" s="202" t="s">
        <v>142</v>
      </c>
      <c r="E419" s="38"/>
      <c r="F419" s="203" t="s">
        <v>488</v>
      </c>
      <c r="G419" s="38"/>
      <c r="H419" s="38"/>
      <c r="I419" s="110"/>
      <c r="J419" s="38"/>
      <c r="K419" s="38"/>
      <c r="L419" s="41"/>
      <c r="M419" s="204"/>
      <c r="N419" s="205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142</v>
      </c>
      <c r="AU419" s="19" t="s">
        <v>80</v>
      </c>
    </row>
    <row r="420" spans="1:65" s="14" customFormat="1" ht="11.25">
      <c r="B420" s="216"/>
      <c r="C420" s="217"/>
      <c r="D420" s="202" t="s">
        <v>143</v>
      </c>
      <c r="E420" s="218" t="s">
        <v>19</v>
      </c>
      <c r="F420" s="219" t="s">
        <v>490</v>
      </c>
      <c r="G420" s="217"/>
      <c r="H420" s="220">
        <v>3.2669999999999999</v>
      </c>
      <c r="I420" s="221"/>
      <c r="J420" s="217"/>
      <c r="K420" s="217"/>
      <c r="L420" s="222"/>
      <c r="M420" s="223"/>
      <c r="N420" s="224"/>
      <c r="O420" s="224"/>
      <c r="P420" s="224"/>
      <c r="Q420" s="224"/>
      <c r="R420" s="224"/>
      <c r="S420" s="224"/>
      <c r="T420" s="225"/>
      <c r="AT420" s="226" t="s">
        <v>143</v>
      </c>
      <c r="AU420" s="226" t="s">
        <v>80</v>
      </c>
      <c r="AV420" s="14" t="s">
        <v>80</v>
      </c>
      <c r="AW420" s="14" t="s">
        <v>32</v>
      </c>
      <c r="AX420" s="14" t="s">
        <v>78</v>
      </c>
      <c r="AY420" s="226" t="s">
        <v>135</v>
      </c>
    </row>
    <row r="421" spans="1:65" s="2" customFormat="1" ht="24" customHeight="1">
      <c r="A421" s="36"/>
      <c r="B421" s="37"/>
      <c r="C421" s="189" t="s">
        <v>364</v>
      </c>
      <c r="D421" s="189" t="s">
        <v>137</v>
      </c>
      <c r="E421" s="190" t="s">
        <v>491</v>
      </c>
      <c r="F421" s="191" t="s">
        <v>492</v>
      </c>
      <c r="G421" s="192" t="s">
        <v>257</v>
      </c>
      <c r="H421" s="193">
        <v>7.34</v>
      </c>
      <c r="I421" s="194"/>
      <c r="J421" s="195">
        <f>ROUND(I421*H421,2)</f>
        <v>0</v>
      </c>
      <c r="K421" s="191" t="s">
        <v>19</v>
      </c>
      <c r="L421" s="41"/>
      <c r="M421" s="196" t="s">
        <v>19</v>
      </c>
      <c r="N421" s="197" t="s">
        <v>41</v>
      </c>
      <c r="O421" s="66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200" t="s">
        <v>186</v>
      </c>
      <c r="AT421" s="200" t="s">
        <v>137</v>
      </c>
      <c r="AU421" s="200" t="s">
        <v>80</v>
      </c>
      <c r="AY421" s="19" t="s">
        <v>135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9" t="s">
        <v>78</v>
      </c>
      <c r="BK421" s="201">
        <f>ROUND(I421*H421,2)</f>
        <v>0</v>
      </c>
      <c r="BL421" s="19" t="s">
        <v>186</v>
      </c>
      <c r="BM421" s="200" t="s">
        <v>493</v>
      </c>
    </row>
    <row r="422" spans="1:65" s="2" customFormat="1" ht="48.75">
      <c r="A422" s="36"/>
      <c r="B422" s="37"/>
      <c r="C422" s="38"/>
      <c r="D422" s="202" t="s">
        <v>142</v>
      </c>
      <c r="E422" s="38"/>
      <c r="F422" s="203" t="s">
        <v>494</v>
      </c>
      <c r="G422" s="38"/>
      <c r="H422" s="38"/>
      <c r="I422" s="110"/>
      <c r="J422" s="38"/>
      <c r="K422" s="38"/>
      <c r="L422" s="41"/>
      <c r="M422" s="204"/>
      <c r="N422" s="205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142</v>
      </c>
      <c r="AU422" s="19" t="s">
        <v>80</v>
      </c>
    </row>
    <row r="423" spans="1:65" s="14" customFormat="1" ht="11.25">
      <c r="B423" s="216"/>
      <c r="C423" s="217"/>
      <c r="D423" s="202" t="s">
        <v>143</v>
      </c>
      <c r="E423" s="218" t="s">
        <v>19</v>
      </c>
      <c r="F423" s="219" t="s">
        <v>495</v>
      </c>
      <c r="G423" s="217"/>
      <c r="H423" s="220">
        <v>7.34</v>
      </c>
      <c r="I423" s="221"/>
      <c r="J423" s="217"/>
      <c r="K423" s="217"/>
      <c r="L423" s="222"/>
      <c r="M423" s="223"/>
      <c r="N423" s="224"/>
      <c r="O423" s="224"/>
      <c r="P423" s="224"/>
      <c r="Q423" s="224"/>
      <c r="R423" s="224"/>
      <c r="S423" s="224"/>
      <c r="T423" s="225"/>
      <c r="AT423" s="226" t="s">
        <v>143</v>
      </c>
      <c r="AU423" s="226" t="s">
        <v>80</v>
      </c>
      <c r="AV423" s="14" t="s">
        <v>80</v>
      </c>
      <c r="AW423" s="14" t="s">
        <v>32</v>
      </c>
      <c r="AX423" s="14" t="s">
        <v>78</v>
      </c>
      <c r="AY423" s="226" t="s">
        <v>135</v>
      </c>
    </row>
    <row r="424" spans="1:65" s="2" customFormat="1" ht="24" customHeight="1">
      <c r="A424" s="36"/>
      <c r="B424" s="37"/>
      <c r="C424" s="189" t="s">
        <v>496</v>
      </c>
      <c r="D424" s="189" t="s">
        <v>137</v>
      </c>
      <c r="E424" s="190" t="s">
        <v>497</v>
      </c>
      <c r="F424" s="191" t="s">
        <v>498</v>
      </c>
      <c r="G424" s="192" t="s">
        <v>257</v>
      </c>
      <c r="H424" s="193">
        <v>9.0399999999999991</v>
      </c>
      <c r="I424" s="194"/>
      <c r="J424" s="195">
        <f>ROUND(I424*H424,2)</f>
        <v>0</v>
      </c>
      <c r="K424" s="191" t="s">
        <v>19</v>
      </c>
      <c r="L424" s="41"/>
      <c r="M424" s="196" t="s">
        <v>19</v>
      </c>
      <c r="N424" s="197" t="s">
        <v>41</v>
      </c>
      <c r="O424" s="66"/>
      <c r="P424" s="198">
        <f>O424*H424</f>
        <v>0</v>
      </c>
      <c r="Q424" s="198">
        <v>0</v>
      </c>
      <c r="R424" s="198">
        <f>Q424*H424</f>
        <v>0</v>
      </c>
      <c r="S424" s="198">
        <v>0</v>
      </c>
      <c r="T424" s="199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0" t="s">
        <v>186</v>
      </c>
      <c r="AT424" s="200" t="s">
        <v>137</v>
      </c>
      <c r="AU424" s="200" t="s">
        <v>80</v>
      </c>
      <c r="AY424" s="19" t="s">
        <v>135</v>
      </c>
      <c r="BE424" s="201">
        <f>IF(N424="základní",J424,0)</f>
        <v>0</v>
      </c>
      <c r="BF424" s="201">
        <f>IF(N424="snížená",J424,0)</f>
        <v>0</v>
      </c>
      <c r="BG424" s="201">
        <f>IF(N424="zákl. přenesená",J424,0)</f>
        <v>0</v>
      </c>
      <c r="BH424" s="201">
        <f>IF(N424="sníž. přenesená",J424,0)</f>
        <v>0</v>
      </c>
      <c r="BI424" s="201">
        <f>IF(N424="nulová",J424,0)</f>
        <v>0</v>
      </c>
      <c r="BJ424" s="19" t="s">
        <v>78</v>
      </c>
      <c r="BK424" s="201">
        <f>ROUND(I424*H424,2)</f>
        <v>0</v>
      </c>
      <c r="BL424" s="19" t="s">
        <v>186</v>
      </c>
      <c r="BM424" s="200" t="s">
        <v>499</v>
      </c>
    </row>
    <row r="425" spans="1:65" s="2" customFormat="1" ht="48.75">
      <c r="A425" s="36"/>
      <c r="B425" s="37"/>
      <c r="C425" s="38"/>
      <c r="D425" s="202" t="s">
        <v>142</v>
      </c>
      <c r="E425" s="38"/>
      <c r="F425" s="203" t="s">
        <v>500</v>
      </c>
      <c r="G425" s="38"/>
      <c r="H425" s="38"/>
      <c r="I425" s="110"/>
      <c r="J425" s="38"/>
      <c r="K425" s="38"/>
      <c r="L425" s="41"/>
      <c r="M425" s="204"/>
      <c r="N425" s="205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142</v>
      </c>
      <c r="AU425" s="19" t="s">
        <v>80</v>
      </c>
    </row>
    <row r="426" spans="1:65" s="14" customFormat="1" ht="11.25">
      <c r="B426" s="216"/>
      <c r="C426" s="217"/>
      <c r="D426" s="202" t="s">
        <v>143</v>
      </c>
      <c r="E426" s="218" t="s">
        <v>19</v>
      </c>
      <c r="F426" s="219" t="s">
        <v>501</v>
      </c>
      <c r="G426" s="217"/>
      <c r="H426" s="220">
        <v>9.0399999999999991</v>
      </c>
      <c r="I426" s="221"/>
      <c r="J426" s="217"/>
      <c r="K426" s="217"/>
      <c r="L426" s="222"/>
      <c r="M426" s="223"/>
      <c r="N426" s="224"/>
      <c r="O426" s="224"/>
      <c r="P426" s="224"/>
      <c r="Q426" s="224"/>
      <c r="R426" s="224"/>
      <c r="S426" s="224"/>
      <c r="T426" s="225"/>
      <c r="AT426" s="226" t="s">
        <v>143</v>
      </c>
      <c r="AU426" s="226" t="s">
        <v>80</v>
      </c>
      <c r="AV426" s="14" t="s">
        <v>80</v>
      </c>
      <c r="AW426" s="14" t="s">
        <v>32</v>
      </c>
      <c r="AX426" s="14" t="s">
        <v>78</v>
      </c>
      <c r="AY426" s="226" t="s">
        <v>135</v>
      </c>
    </row>
    <row r="427" spans="1:65" s="2" customFormat="1" ht="16.5" customHeight="1">
      <c r="A427" s="36"/>
      <c r="B427" s="37"/>
      <c r="C427" s="189" t="s">
        <v>313</v>
      </c>
      <c r="D427" s="189" t="s">
        <v>137</v>
      </c>
      <c r="E427" s="190" t="s">
        <v>502</v>
      </c>
      <c r="F427" s="191" t="s">
        <v>503</v>
      </c>
      <c r="G427" s="192" t="s">
        <v>390</v>
      </c>
      <c r="H427" s="259"/>
      <c r="I427" s="194"/>
      <c r="J427" s="195">
        <f>ROUND(I427*H427,2)</f>
        <v>0</v>
      </c>
      <c r="K427" s="191" t="s">
        <v>19</v>
      </c>
      <c r="L427" s="41"/>
      <c r="M427" s="196" t="s">
        <v>19</v>
      </c>
      <c r="N427" s="197" t="s">
        <v>41</v>
      </c>
      <c r="O427" s="66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200" t="s">
        <v>186</v>
      </c>
      <c r="AT427" s="200" t="s">
        <v>137</v>
      </c>
      <c r="AU427" s="200" t="s">
        <v>80</v>
      </c>
      <c r="AY427" s="19" t="s">
        <v>135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9" t="s">
        <v>78</v>
      </c>
      <c r="BK427" s="201">
        <f>ROUND(I427*H427,2)</f>
        <v>0</v>
      </c>
      <c r="BL427" s="19" t="s">
        <v>186</v>
      </c>
      <c r="BM427" s="200" t="s">
        <v>504</v>
      </c>
    </row>
    <row r="428" spans="1:65" s="2" customFormat="1" ht="11.25">
      <c r="A428" s="36"/>
      <c r="B428" s="37"/>
      <c r="C428" s="38"/>
      <c r="D428" s="202" t="s">
        <v>142</v>
      </c>
      <c r="E428" s="38"/>
      <c r="F428" s="203" t="s">
        <v>503</v>
      </c>
      <c r="G428" s="38"/>
      <c r="H428" s="38"/>
      <c r="I428" s="110"/>
      <c r="J428" s="38"/>
      <c r="K428" s="38"/>
      <c r="L428" s="41"/>
      <c r="M428" s="204"/>
      <c r="N428" s="205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142</v>
      </c>
      <c r="AU428" s="19" t="s">
        <v>80</v>
      </c>
    </row>
    <row r="429" spans="1:65" s="12" customFormat="1" ht="22.9" customHeight="1">
      <c r="B429" s="173"/>
      <c r="C429" s="174"/>
      <c r="D429" s="175" t="s">
        <v>69</v>
      </c>
      <c r="E429" s="187" t="s">
        <v>505</v>
      </c>
      <c r="F429" s="187" t="s">
        <v>506</v>
      </c>
      <c r="G429" s="174"/>
      <c r="H429" s="174"/>
      <c r="I429" s="177"/>
      <c r="J429" s="188">
        <f>BK429</f>
        <v>0</v>
      </c>
      <c r="K429" s="174"/>
      <c r="L429" s="179"/>
      <c r="M429" s="180"/>
      <c r="N429" s="181"/>
      <c r="O429" s="181"/>
      <c r="P429" s="182">
        <f>SUM(P430:P443)</f>
        <v>0</v>
      </c>
      <c r="Q429" s="181"/>
      <c r="R429" s="182">
        <f>SUM(R430:R443)</f>
        <v>0</v>
      </c>
      <c r="S429" s="181"/>
      <c r="T429" s="183">
        <f>SUM(T430:T443)</f>
        <v>0</v>
      </c>
      <c r="AR429" s="184" t="s">
        <v>80</v>
      </c>
      <c r="AT429" s="185" t="s">
        <v>69</v>
      </c>
      <c r="AU429" s="185" t="s">
        <v>78</v>
      </c>
      <c r="AY429" s="184" t="s">
        <v>135</v>
      </c>
      <c r="BK429" s="186">
        <f>SUM(BK430:BK443)</f>
        <v>0</v>
      </c>
    </row>
    <row r="430" spans="1:65" s="2" customFormat="1" ht="16.5" customHeight="1">
      <c r="A430" s="36"/>
      <c r="B430" s="37"/>
      <c r="C430" s="189" t="s">
        <v>507</v>
      </c>
      <c r="D430" s="189" t="s">
        <v>137</v>
      </c>
      <c r="E430" s="190" t="s">
        <v>508</v>
      </c>
      <c r="F430" s="191" t="s">
        <v>509</v>
      </c>
      <c r="G430" s="192" t="s">
        <v>175</v>
      </c>
      <c r="H430" s="193">
        <v>205.31299999999999</v>
      </c>
      <c r="I430" s="194"/>
      <c r="J430" s="195">
        <f>ROUND(I430*H430,2)</f>
        <v>0</v>
      </c>
      <c r="K430" s="191" t="s">
        <v>19</v>
      </c>
      <c r="L430" s="41"/>
      <c r="M430" s="196" t="s">
        <v>19</v>
      </c>
      <c r="N430" s="197" t="s">
        <v>41</v>
      </c>
      <c r="O430" s="66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200" t="s">
        <v>186</v>
      </c>
      <c r="AT430" s="200" t="s">
        <v>137</v>
      </c>
      <c r="AU430" s="200" t="s">
        <v>80</v>
      </c>
      <c r="AY430" s="19" t="s">
        <v>135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9" t="s">
        <v>78</v>
      </c>
      <c r="BK430" s="201">
        <f>ROUND(I430*H430,2)</f>
        <v>0</v>
      </c>
      <c r="BL430" s="19" t="s">
        <v>186</v>
      </c>
      <c r="BM430" s="200" t="s">
        <v>510</v>
      </c>
    </row>
    <row r="431" spans="1:65" s="2" customFormat="1" ht="11.25">
      <c r="A431" s="36"/>
      <c r="B431" s="37"/>
      <c r="C431" s="38"/>
      <c r="D431" s="202" t="s">
        <v>142</v>
      </c>
      <c r="E431" s="38"/>
      <c r="F431" s="203" t="s">
        <v>509</v>
      </c>
      <c r="G431" s="38"/>
      <c r="H431" s="38"/>
      <c r="I431" s="110"/>
      <c r="J431" s="38"/>
      <c r="K431" s="38"/>
      <c r="L431" s="41"/>
      <c r="M431" s="204"/>
      <c r="N431" s="205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142</v>
      </c>
      <c r="AU431" s="19" t="s">
        <v>80</v>
      </c>
    </row>
    <row r="432" spans="1:65" s="14" customFormat="1" ht="11.25">
      <c r="B432" s="216"/>
      <c r="C432" s="217"/>
      <c r="D432" s="202" t="s">
        <v>143</v>
      </c>
      <c r="E432" s="218" t="s">
        <v>19</v>
      </c>
      <c r="F432" s="219" t="s">
        <v>277</v>
      </c>
      <c r="G432" s="217"/>
      <c r="H432" s="220">
        <v>205.31299999999999</v>
      </c>
      <c r="I432" s="221"/>
      <c r="J432" s="217"/>
      <c r="K432" s="217"/>
      <c r="L432" s="222"/>
      <c r="M432" s="223"/>
      <c r="N432" s="224"/>
      <c r="O432" s="224"/>
      <c r="P432" s="224"/>
      <c r="Q432" s="224"/>
      <c r="R432" s="224"/>
      <c r="S432" s="224"/>
      <c r="T432" s="225"/>
      <c r="AT432" s="226" t="s">
        <v>143</v>
      </c>
      <c r="AU432" s="226" t="s">
        <v>80</v>
      </c>
      <c r="AV432" s="14" t="s">
        <v>80</v>
      </c>
      <c r="AW432" s="14" t="s">
        <v>32</v>
      </c>
      <c r="AX432" s="14" t="s">
        <v>70</v>
      </c>
      <c r="AY432" s="226" t="s">
        <v>135</v>
      </c>
    </row>
    <row r="433" spans="1:65" s="15" customFormat="1" ht="11.25">
      <c r="B433" s="227"/>
      <c r="C433" s="228"/>
      <c r="D433" s="202" t="s">
        <v>143</v>
      </c>
      <c r="E433" s="229" t="s">
        <v>19</v>
      </c>
      <c r="F433" s="230" t="s">
        <v>148</v>
      </c>
      <c r="G433" s="228"/>
      <c r="H433" s="231">
        <v>205.31299999999999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AT433" s="237" t="s">
        <v>143</v>
      </c>
      <c r="AU433" s="237" t="s">
        <v>80</v>
      </c>
      <c r="AV433" s="15" t="s">
        <v>141</v>
      </c>
      <c r="AW433" s="15" t="s">
        <v>32</v>
      </c>
      <c r="AX433" s="15" t="s">
        <v>78</v>
      </c>
      <c r="AY433" s="237" t="s">
        <v>135</v>
      </c>
    </row>
    <row r="434" spans="1:65" s="2" customFormat="1" ht="16.5" customHeight="1">
      <c r="A434" s="36"/>
      <c r="B434" s="37"/>
      <c r="C434" s="189" t="s">
        <v>316</v>
      </c>
      <c r="D434" s="189" t="s">
        <v>137</v>
      </c>
      <c r="E434" s="190" t="s">
        <v>511</v>
      </c>
      <c r="F434" s="191" t="s">
        <v>512</v>
      </c>
      <c r="G434" s="192" t="s">
        <v>175</v>
      </c>
      <c r="H434" s="193">
        <v>205.31299999999999</v>
      </c>
      <c r="I434" s="194"/>
      <c r="J434" s="195">
        <f>ROUND(I434*H434,2)</f>
        <v>0</v>
      </c>
      <c r="K434" s="191" t="s">
        <v>19</v>
      </c>
      <c r="L434" s="41"/>
      <c r="M434" s="196" t="s">
        <v>19</v>
      </c>
      <c r="N434" s="197" t="s">
        <v>41</v>
      </c>
      <c r="O434" s="66"/>
      <c r="P434" s="198">
        <f>O434*H434</f>
        <v>0</v>
      </c>
      <c r="Q434" s="198">
        <v>0</v>
      </c>
      <c r="R434" s="198">
        <f>Q434*H434</f>
        <v>0</v>
      </c>
      <c r="S434" s="198">
        <v>0</v>
      </c>
      <c r="T434" s="199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200" t="s">
        <v>186</v>
      </c>
      <c r="AT434" s="200" t="s">
        <v>137</v>
      </c>
      <c r="AU434" s="200" t="s">
        <v>80</v>
      </c>
      <c r="AY434" s="19" t="s">
        <v>135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9" t="s">
        <v>78</v>
      </c>
      <c r="BK434" s="201">
        <f>ROUND(I434*H434,2)</f>
        <v>0</v>
      </c>
      <c r="BL434" s="19" t="s">
        <v>186</v>
      </c>
      <c r="BM434" s="200" t="s">
        <v>513</v>
      </c>
    </row>
    <row r="435" spans="1:65" s="2" customFormat="1" ht="11.25">
      <c r="A435" s="36"/>
      <c r="B435" s="37"/>
      <c r="C435" s="38"/>
      <c r="D435" s="202" t="s">
        <v>142</v>
      </c>
      <c r="E435" s="38"/>
      <c r="F435" s="203" t="s">
        <v>512</v>
      </c>
      <c r="G435" s="38"/>
      <c r="H435" s="38"/>
      <c r="I435" s="110"/>
      <c r="J435" s="38"/>
      <c r="K435" s="38"/>
      <c r="L435" s="41"/>
      <c r="M435" s="204"/>
      <c r="N435" s="205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142</v>
      </c>
      <c r="AU435" s="19" t="s">
        <v>80</v>
      </c>
    </row>
    <row r="436" spans="1:65" s="2" customFormat="1" ht="16.5" customHeight="1">
      <c r="A436" s="36"/>
      <c r="B436" s="37"/>
      <c r="C436" s="189" t="s">
        <v>514</v>
      </c>
      <c r="D436" s="189" t="s">
        <v>137</v>
      </c>
      <c r="E436" s="190" t="s">
        <v>515</v>
      </c>
      <c r="F436" s="191" t="s">
        <v>516</v>
      </c>
      <c r="G436" s="192" t="s">
        <v>175</v>
      </c>
      <c r="H436" s="193">
        <v>205.31299999999999</v>
      </c>
      <c r="I436" s="194"/>
      <c r="J436" s="195">
        <f>ROUND(I436*H436,2)</f>
        <v>0</v>
      </c>
      <c r="K436" s="191" t="s">
        <v>19</v>
      </c>
      <c r="L436" s="41"/>
      <c r="M436" s="196" t="s">
        <v>19</v>
      </c>
      <c r="N436" s="197" t="s">
        <v>41</v>
      </c>
      <c r="O436" s="66"/>
      <c r="P436" s="198">
        <f>O436*H436</f>
        <v>0</v>
      </c>
      <c r="Q436" s="198">
        <v>0</v>
      </c>
      <c r="R436" s="198">
        <f>Q436*H436</f>
        <v>0</v>
      </c>
      <c r="S436" s="198">
        <v>0</v>
      </c>
      <c r="T436" s="199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200" t="s">
        <v>186</v>
      </c>
      <c r="AT436" s="200" t="s">
        <v>137</v>
      </c>
      <c r="AU436" s="200" t="s">
        <v>80</v>
      </c>
      <c r="AY436" s="19" t="s">
        <v>135</v>
      </c>
      <c r="BE436" s="201">
        <f>IF(N436="základní",J436,0)</f>
        <v>0</v>
      </c>
      <c r="BF436" s="201">
        <f>IF(N436="snížená",J436,0)</f>
        <v>0</v>
      </c>
      <c r="BG436" s="201">
        <f>IF(N436="zákl. přenesená",J436,0)</f>
        <v>0</v>
      </c>
      <c r="BH436" s="201">
        <f>IF(N436="sníž. přenesená",J436,0)</f>
        <v>0</v>
      </c>
      <c r="BI436" s="201">
        <f>IF(N436="nulová",J436,0)</f>
        <v>0</v>
      </c>
      <c r="BJ436" s="19" t="s">
        <v>78</v>
      </c>
      <c r="BK436" s="201">
        <f>ROUND(I436*H436,2)</f>
        <v>0</v>
      </c>
      <c r="BL436" s="19" t="s">
        <v>186</v>
      </c>
      <c r="BM436" s="200" t="s">
        <v>517</v>
      </c>
    </row>
    <row r="437" spans="1:65" s="2" customFormat="1" ht="11.25">
      <c r="A437" s="36"/>
      <c r="B437" s="37"/>
      <c r="C437" s="38"/>
      <c r="D437" s="202" t="s">
        <v>142</v>
      </c>
      <c r="E437" s="38"/>
      <c r="F437" s="203" t="s">
        <v>516</v>
      </c>
      <c r="G437" s="38"/>
      <c r="H437" s="38"/>
      <c r="I437" s="110"/>
      <c r="J437" s="38"/>
      <c r="K437" s="38"/>
      <c r="L437" s="41"/>
      <c r="M437" s="204"/>
      <c r="N437" s="205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142</v>
      </c>
      <c r="AU437" s="19" t="s">
        <v>80</v>
      </c>
    </row>
    <row r="438" spans="1:65" s="2" customFormat="1" ht="24" customHeight="1">
      <c r="A438" s="36"/>
      <c r="B438" s="37"/>
      <c r="C438" s="189" t="s">
        <v>320</v>
      </c>
      <c r="D438" s="189" t="s">
        <v>137</v>
      </c>
      <c r="E438" s="190" t="s">
        <v>518</v>
      </c>
      <c r="F438" s="191" t="s">
        <v>519</v>
      </c>
      <c r="G438" s="192" t="s">
        <v>175</v>
      </c>
      <c r="H438" s="193">
        <v>205.31299999999999</v>
      </c>
      <c r="I438" s="194"/>
      <c r="J438" s="195">
        <f>ROUND(I438*H438,2)</f>
        <v>0</v>
      </c>
      <c r="K438" s="191" t="s">
        <v>19</v>
      </c>
      <c r="L438" s="41"/>
      <c r="M438" s="196" t="s">
        <v>19</v>
      </c>
      <c r="N438" s="197" t="s">
        <v>41</v>
      </c>
      <c r="O438" s="66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R438" s="200" t="s">
        <v>186</v>
      </c>
      <c r="AT438" s="200" t="s">
        <v>137</v>
      </c>
      <c r="AU438" s="200" t="s">
        <v>80</v>
      </c>
      <c r="AY438" s="19" t="s">
        <v>135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9" t="s">
        <v>78</v>
      </c>
      <c r="BK438" s="201">
        <f>ROUND(I438*H438,2)</f>
        <v>0</v>
      </c>
      <c r="BL438" s="19" t="s">
        <v>186</v>
      </c>
      <c r="BM438" s="200" t="s">
        <v>520</v>
      </c>
    </row>
    <row r="439" spans="1:65" s="2" customFormat="1" ht="11.25">
      <c r="A439" s="36"/>
      <c r="B439" s="37"/>
      <c r="C439" s="38"/>
      <c r="D439" s="202" t="s">
        <v>142</v>
      </c>
      <c r="E439" s="38"/>
      <c r="F439" s="203" t="s">
        <v>519</v>
      </c>
      <c r="G439" s="38"/>
      <c r="H439" s="38"/>
      <c r="I439" s="110"/>
      <c r="J439" s="38"/>
      <c r="K439" s="38"/>
      <c r="L439" s="41"/>
      <c r="M439" s="204"/>
      <c r="N439" s="205"/>
      <c r="O439" s="66"/>
      <c r="P439" s="66"/>
      <c r="Q439" s="66"/>
      <c r="R439" s="66"/>
      <c r="S439" s="66"/>
      <c r="T439" s="67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T439" s="19" t="s">
        <v>142</v>
      </c>
      <c r="AU439" s="19" t="s">
        <v>80</v>
      </c>
    </row>
    <row r="440" spans="1:65" s="2" customFormat="1" ht="24" customHeight="1">
      <c r="A440" s="36"/>
      <c r="B440" s="37"/>
      <c r="C440" s="189" t="s">
        <v>521</v>
      </c>
      <c r="D440" s="189" t="s">
        <v>137</v>
      </c>
      <c r="E440" s="190" t="s">
        <v>522</v>
      </c>
      <c r="F440" s="191" t="s">
        <v>523</v>
      </c>
      <c r="G440" s="192" t="s">
        <v>175</v>
      </c>
      <c r="H440" s="193">
        <v>205.31299999999999</v>
      </c>
      <c r="I440" s="194"/>
      <c r="J440" s="195">
        <f>ROUND(I440*H440,2)</f>
        <v>0</v>
      </c>
      <c r="K440" s="191" t="s">
        <v>19</v>
      </c>
      <c r="L440" s="41"/>
      <c r="M440" s="196" t="s">
        <v>19</v>
      </c>
      <c r="N440" s="197" t="s">
        <v>41</v>
      </c>
      <c r="O440" s="66"/>
      <c r="P440" s="198">
        <f>O440*H440</f>
        <v>0</v>
      </c>
      <c r="Q440" s="198">
        <v>0</v>
      </c>
      <c r="R440" s="198">
        <f>Q440*H440</f>
        <v>0</v>
      </c>
      <c r="S440" s="198">
        <v>0</v>
      </c>
      <c r="T440" s="199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200" t="s">
        <v>186</v>
      </c>
      <c r="AT440" s="200" t="s">
        <v>137</v>
      </c>
      <c r="AU440" s="200" t="s">
        <v>80</v>
      </c>
      <c r="AY440" s="19" t="s">
        <v>135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9" t="s">
        <v>78</v>
      </c>
      <c r="BK440" s="201">
        <f>ROUND(I440*H440,2)</f>
        <v>0</v>
      </c>
      <c r="BL440" s="19" t="s">
        <v>186</v>
      </c>
      <c r="BM440" s="200" t="s">
        <v>524</v>
      </c>
    </row>
    <row r="441" spans="1:65" s="2" customFormat="1" ht="11.25">
      <c r="A441" s="36"/>
      <c r="B441" s="37"/>
      <c r="C441" s="38"/>
      <c r="D441" s="202" t="s">
        <v>142</v>
      </c>
      <c r="E441" s="38"/>
      <c r="F441" s="203" t="s">
        <v>523</v>
      </c>
      <c r="G441" s="38"/>
      <c r="H441" s="38"/>
      <c r="I441" s="110"/>
      <c r="J441" s="38"/>
      <c r="K441" s="38"/>
      <c r="L441" s="41"/>
      <c r="M441" s="204"/>
      <c r="N441" s="205"/>
      <c r="O441" s="66"/>
      <c r="P441" s="66"/>
      <c r="Q441" s="66"/>
      <c r="R441" s="66"/>
      <c r="S441" s="66"/>
      <c r="T441" s="67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T441" s="19" t="s">
        <v>142</v>
      </c>
      <c r="AU441" s="19" t="s">
        <v>80</v>
      </c>
    </row>
    <row r="442" spans="1:65" s="2" customFormat="1" ht="16.5" customHeight="1">
      <c r="A442" s="36"/>
      <c r="B442" s="37"/>
      <c r="C442" s="189" t="s">
        <v>331</v>
      </c>
      <c r="D442" s="189" t="s">
        <v>137</v>
      </c>
      <c r="E442" s="190" t="s">
        <v>525</v>
      </c>
      <c r="F442" s="191" t="s">
        <v>526</v>
      </c>
      <c r="G442" s="192" t="s">
        <v>390</v>
      </c>
      <c r="H442" s="259"/>
      <c r="I442" s="194"/>
      <c r="J442" s="195">
        <f>ROUND(I442*H442,2)</f>
        <v>0</v>
      </c>
      <c r="K442" s="191" t="s">
        <v>19</v>
      </c>
      <c r="L442" s="41"/>
      <c r="M442" s="196" t="s">
        <v>19</v>
      </c>
      <c r="N442" s="197" t="s">
        <v>41</v>
      </c>
      <c r="O442" s="66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200" t="s">
        <v>186</v>
      </c>
      <c r="AT442" s="200" t="s">
        <v>137</v>
      </c>
      <c r="AU442" s="200" t="s">
        <v>80</v>
      </c>
      <c r="AY442" s="19" t="s">
        <v>135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9" t="s">
        <v>78</v>
      </c>
      <c r="BK442" s="201">
        <f>ROUND(I442*H442,2)</f>
        <v>0</v>
      </c>
      <c r="BL442" s="19" t="s">
        <v>186</v>
      </c>
      <c r="BM442" s="200" t="s">
        <v>527</v>
      </c>
    </row>
    <row r="443" spans="1:65" s="2" customFormat="1" ht="11.25">
      <c r="A443" s="36"/>
      <c r="B443" s="37"/>
      <c r="C443" s="38"/>
      <c r="D443" s="202" t="s">
        <v>142</v>
      </c>
      <c r="E443" s="38"/>
      <c r="F443" s="203" t="s">
        <v>526</v>
      </c>
      <c r="G443" s="38"/>
      <c r="H443" s="38"/>
      <c r="I443" s="110"/>
      <c r="J443" s="38"/>
      <c r="K443" s="38"/>
      <c r="L443" s="41"/>
      <c r="M443" s="204"/>
      <c r="N443" s="205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142</v>
      </c>
      <c r="AU443" s="19" t="s">
        <v>80</v>
      </c>
    </row>
    <row r="444" spans="1:65" s="12" customFormat="1" ht="22.9" customHeight="1">
      <c r="B444" s="173"/>
      <c r="C444" s="174"/>
      <c r="D444" s="175" t="s">
        <v>69</v>
      </c>
      <c r="E444" s="187" t="s">
        <v>528</v>
      </c>
      <c r="F444" s="187" t="s">
        <v>529</v>
      </c>
      <c r="G444" s="174"/>
      <c r="H444" s="174"/>
      <c r="I444" s="177"/>
      <c r="J444" s="188">
        <f>BK444</f>
        <v>0</v>
      </c>
      <c r="K444" s="174"/>
      <c r="L444" s="179"/>
      <c r="M444" s="180"/>
      <c r="N444" s="181"/>
      <c r="O444" s="181"/>
      <c r="P444" s="182">
        <f>SUM(P445:P469)</f>
        <v>0</v>
      </c>
      <c r="Q444" s="181"/>
      <c r="R444" s="182">
        <f>SUM(R445:R469)</f>
        <v>0</v>
      </c>
      <c r="S444" s="181"/>
      <c r="T444" s="183">
        <f>SUM(T445:T469)</f>
        <v>0</v>
      </c>
      <c r="AR444" s="184" t="s">
        <v>80</v>
      </c>
      <c r="AT444" s="185" t="s">
        <v>69</v>
      </c>
      <c r="AU444" s="185" t="s">
        <v>78</v>
      </c>
      <c r="AY444" s="184" t="s">
        <v>135</v>
      </c>
      <c r="BK444" s="186">
        <f>SUM(BK445:BK469)</f>
        <v>0</v>
      </c>
    </row>
    <row r="445" spans="1:65" s="2" customFormat="1" ht="16.5" customHeight="1">
      <c r="A445" s="36"/>
      <c r="B445" s="37"/>
      <c r="C445" s="189" t="s">
        <v>530</v>
      </c>
      <c r="D445" s="189" t="s">
        <v>137</v>
      </c>
      <c r="E445" s="190" t="s">
        <v>531</v>
      </c>
      <c r="F445" s="191" t="s">
        <v>532</v>
      </c>
      <c r="G445" s="192" t="s">
        <v>175</v>
      </c>
      <c r="H445" s="193">
        <v>87.6</v>
      </c>
      <c r="I445" s="194"/>
      <c r="J445" s="195">
        <f>ROUND(I445*H445,2)</f>
        <v>0</v>
      </c>
      <c r="K445" s="191" t="s">
        <v>19</v>
      </c>
      <c r="L445" s="41"/>
      <c r="M445" s="196" t="s">
        <v>19</v>
      </c>
      <c r="N445" s="197" t="s">
        <v>41</v>
      </c>
      <c r="O445" s="66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200" t="s">
        <v>186</v>
      </c>
      <c r="AT445" s="200" t="s">
        <v>137</v>
      </c>
      <c r="AU445" s="200" t="s">
        <v>80</v>
      </c>
      <c r="AY445" s="19" t="s">
        <v>135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9" t="s">
        <v>78</v>
      </c>
      <c r="BK445" s="201">
        <f>ROUND(I445*H445,2)</f>
        <v>0</v>
      </c>
      <c r="BL445" s="19" t="s">
        <v>186</v>
      </c>
      <c r="BM445" s="200" t="s">
        <v>533</v>
      </c>
    </row>
    <row r="446" spans="1:65" s="2" customFormat="1" ht="11.25">
      <c r="A446" s="36"/>
      <c r="B446" s="37"/>
      <c r="C446" s="38"/>
      <c r="D446" s="202" t="s">
        <v>142</v>
      </c>
      <c r="E446" s="38"/>
      <c r="F446" s="203" t="s">
        <v>532</v>
      </c>
      <c r="G446" s="38"/>
      <c r="H446" s="38"/>
      <c r="I446" s="110"/>
      <c r="J446" s="38"/>
      <c r="K446" s="38"/>
      <c r="L446" s="41"/>
      <c r="M446" s="204"/>
      <c r="N446" s="205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142</v>
      </c>
      <c r="AU446" s="19" t="s">
        <v>80</v>
      </c>
    </row>
    <row r="447" spans="1:65" s="13" customFormat="1" ht="11.25">
      <c r="B447" s="206"/>
      <c r="C447" s="207"/>
      <c r="D447" s="202" t="s">
        <v>143</v>
      </c>
      <c r="E447" s="208" t="s">
        <v>19</v>
      </c>
      <c r="F447" s="209" t="s">
        <v>534</v>
      </c>
      <c r="G447" s="207"/>
      <c r="H447" s="208" t="s">
        <v>19</v>
      </c>
      <c r="I447" s="210"/>
      <c r="J447" s="207"/>
      <c r="K447" s="207"/>
      <c r="L447" s="211"/>
      <c r="M447" s="212"/>
      <c r="N447" s="213"/>
      <c r="O447" s="213"/>
      <c r="P447" s="213"/>
      <c r="Q447" s="213"/>
      <c r="R447" s="213"/>
      <c r="S447" s="213"/>
      <c r="T447" s="214"/>
      <c r="AT447" s="215" t="s">
        <v>143</v>
      </c>
      <c r="AU447" s="215" t="s">
        <v>80</v>
      </c>
      <c r="AV447" s="13" t="s">
        <v>78</v>
      </c>
      <c r="AW447" s="13" t="s">
        <v>32</v>
      </c>
      <c r="AX447" s="13" t="s">
        <v>70</v>
      </c>
      <c r="AY447" s="215" t="s">
        <v>135</v>
      </c>
    </row>
    <row r="448" spans="1:65" s="14" customFormat="1" ht="11.25">
      <c r="B448" s="216"/>
      <c r="C448" s="217"/>
      <c r="D448" s="202" t="s">
        <v>143</v>
      </c>
      <c r="E448" s="218" t="s">
        <v>19</v>
      </c>
      <c r="F448" s="219" t="s">
        <v>535</v>
      </c>
      <c r="G448" s="217"/>
      <c r="H448" s="220">
        <v>87.6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AT448" s="226" t="s">
        <v>143</v>
      </c>
      <c r="AU448" s="226" t="s">
        <v>80</v>
      </c>
      <c r="AV448" s="14" t="s">
        <v>80</v>
      </c>
      <c r="AW448" s="14" t="s">
        <v>32</v>
      </c>
      <c r="AX448" s="14" t="s">
        <v>70</v>
      </c>
      <c r="AY448" s="226" t="s">
        <v>135</v>
      </c>
    </row>
    <row r="449" spans="1:65" s="15" customFormat="1" ht="11.25">
      <c r="B449" s="227"/>
      <c r="C449" s="228"/>
      <c r="D449" s="202" t="s">
        <v>143</v>
      </c>
      <c r="E449" s="229" t="s">
        <v>19</v>
      </c>
      <c r="F449" s="230" t="s">
        <v>148</v>
      </c>
      <c r="G449" s="228"/>
      <c r="H449" s="231">
        <v>87.6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AT449" s="237" t="s">
        <v>143</v>
      </c>
      <c r="AU449" s="237" t="s">
        <v>80</v>
      </c>
      <c r="AV449" s="15" t="s">
        <v>141</v>
      </c>
      <c r="AW449" s="15" t="s">
        <v>32</v>
      </c>
      <c r="AX449" s="15" t="s">
        <v>78</v>
      </c>
      <c r="AY449" s="237" t="s">
        <v>135</v>
      </c>
    </row>
    <row r="450" spans="1:65" s="2" customFormat="1" ht="16.5" customHeight="1">
      <c r="A450" s="36"/>
      <c r="B450" s="37"/>
      <c r="C450" s="189" t="s">
        <v>335</v>
      </c>
      <c r="D450" s="189" t="s">
        <v>137</v>
      </c>
      <c r="E450" s="190" t="s">
        <v>536</v>
      </c>
      <c r="F450" s="191" t="s">
        <v>537</v>
      </c>
      <c r="G450" s="192" t="s">
        <v>175</v>
      </c>
      <c r="H450" s="193">
        <v>557.29399999999998</v>
      </c>
      <c r="I450" s="194"/>
      <c r="J450" s="195">
        <f>ROUND(I450*H450,2)</f>
        <v>0</v>
      </c>
      <c r="K450" s="191" t="s">
        <v>19</v>
      </c>
      <c r="L450" s="41"/>
      <c r="M450" s="196" t="s">
        <v>19</v>
      </c>
      <c r="N450" s="197" t="s">
        <v>41</v>
      </c>
      <c r="O450" s="66"/>
      <c r="P450" s="198">
        <f>O450*H450</f>
        <v>0</v>
      </c>
      <c r="Q450" s="198">
        <v>0</v>
      </c>
      <c r="R450" s="198">
        <f>Q450*H450</f>
        <v>0</v>
      </c>
      <c r="S450" s="198">
        <v>0</v>
      </c>
      <c r="T450" s="199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200" t="s">
        <v>186</v>
      </c>
      <c r="AT450" s="200" t="s">
        <v>137</v>
      </c>
      <c r="AU450" s="200" t="s">
        <v>80</v>
      </c>
      <c r="AY450" s="19" t="s">
        <v>135</v>
      </c>
      <c r="BE450" s="201">
        <f>IF(N450="základní",J450,0)</f>
        <v>0</v>
      </c>
      <c r="BF450" s="201">
        <f>IF(N450="snížená",J450,0)</f>
        <v>0</v>
      </c>
      <c r="BG450" s="201">
        <f>IF(N450="zákl. přenesená",J450,0)</f>
        <v>0</v>
      </c>
      <c r="BH450" s="201">
        <f>IF(N450="sníž. přenesená",J450,0)</f>
        <v>0</v>
      </c>
      <c r="BI450" s="201">
        <f>IF(N450="nulová",J450,0)</f>
        <v>0</v>
      </c>
      <c r="BJ450" s="19" t="s">
        <v>78</v>
      </c>
      <c r="BK450" s="201">
        <f>ROUND(I450*H450,2)</f>
        <v>0</v>
      </c>
      <c r="BL450" s="19" t="s">
        <v>186</v>
      </c>
      <c r="BM450" s="200" t="s">
        <v>538</v>
      </c>
    </row>
    <row r="451" spans="1:65" s="2" customFormat="1" ht="11.25">
      <c r="A451" s="36"/>
      <c r="B451" s="37"/>
      <c r="C451" s="38"/>
      <c r="D451" s="202" t="s">
        <v>142</v>
      </c>
      <c r="E451" s="38"/>
      <c r="F451" s="203" t="s">
        <v>539</v>
      </c>
      <c r="G451" s="38"/>
      <c r="H451" s="38"/>
      <c r="I451" s="110"/>
      <c r="J451" s="38"/>
      <c r="K451" s="38"/>
      <c r="L451" s="41"/>
      <c r="M451" s="204"/>
      <c r="N451" s="205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142</v>
      </c>
      <c r="AU451" s="19" t="s">
        <v>80</v>
      </c>
    </row>
    <row r="452" spans="1:65" s="13" customFormat="1" ht="11.25">
      <c r="B452" s="206"/>
      <c r="C452" s="207"/>
      <c r="D452" s="202" t="s">
        <v>143</v>
      </c>
      <c r="E452" s="208" t="s">
        <v>19</v>
      </c>
      <c r="F452" s="209" t="s">
        <v>321</v>
      </c>
      <c r="G452" s="207"/>
      <c r="H452" s="208" t="s">
        <v>19</v>
      </c>
      <c r="I452" s="210"/>
      <c r="J452" s="207"/>
      <c r="K452" s="207"/>
      <c r="L452" s="211"/>
      <c r="M452" s="212"/>
      <c r="N452" s="213"/>
      <c r="O452" s="213"/>
      <c r="P452" s="213"/>
      <c r="Q452" s="213"/>
      <c r="R452" s="213"/>
      <c r="S452" s="213"/>
      <c r="T452" s="214"/>
      <c r="AT452" s="215" t="s">
        <v>143</v>
      </c>
      <c r="AU452" s="215" t="s">
        <v>80</v>
      </c>
      <c r="AV452" s="13" t="s">
        <v>78</v>
      </c>
      <c r="AW452" s="13" t="s">
        <v>32</v>
      </c>
      <c r="AX452" s="13" t="s">
        <v>70</v>
      </c>
      <c r="AY452" s="215" t="s">
        <v>135</v>
      </c>
    </row>
    <row r="453" spans="1:65" s="14" customFormat="1" ht="11.25">
      <c r="B453" s="216"/>
      <c r="C453" s="217"/>
      <c r="D453" s="202" t="s">
        <v>143</v>
      </c>
      <c r="E453" s="218" t="s">
        <v>19</v>
      </c>
      <c r="F453" s="219" t="s">
        <v>540</v>
      </c>
      <c r="G453" s="217"/>
      <c r="H453" s="220">
        <v>185.57400000000001</v>
      </c>
      <c r="I453" s="221"/>
      <c r="J453" s="217"/>
      <c r="K453" s="217"/>
      <c r="L453" s="222"/>
      <c r="M453" s="223"/>
      <c r="N453" s="224"/>
      <c r="O453" s="224"/>
      <c r="P453" s="224"/>
      <c r="Q453" s="224"/>
      <c r="R453" s="224"/>
      <c r="S453" s="224"/>
      <c r="T453" s="225"/>
      <c r="AT453" s="226" t="s">
        <v>143</v>
      </c>
      <c r="AU453" s="226" t="s">
        <v>80</v>
      </c>
      <c r="AV453" s="14" t="s">
        <v>80</v>
      </c>
      <c r="AW453" s="14" t="s">
        <v>32</v>
      </c>
      <c r="AX453" s="14" t="s">
        <v>70</v>
      </c>
      <c r="AY453" s="226" t="s">
        <v>135</v>
      </c>
    </row>
    <row r="454" spans="1:65" s="13" customFormat="1" ht="11.25">
      <c r="B454" s="206"/>
      <c r="C454" s="207"/>
      <c r="D454" s="202" t="s">
        <v>143</v>
      </c>
      <c r="E454" s="208" t="s">
        <v>19</v>
      </c>
      <c r="F454" s="209" t="s">
        <v>322</v>
      </c>
      <c r="G454" s="207"/>
      <c r="H454" s="208" t="s">
        <v>19</v>
      </c>
      <c r="I454" s="210"/>
      <c r="J454" s="207"/>
      <c r="K454" s="207"/>
      <c r="L454" s="211"/>
      <c r="M454" s="212"/>
      <c r="N454" s="213"/>
      <c r="O454" s="213"/>
      <c r="P454" s="213"/>
      <c r="Q454" s="213"/>
      <c r="R454" s="213"/>
      <c r="S454" s="213"/>
      <c r="T454" s="214"/>
      <c r="AT454" s="215" t="s">
        <v>143</v>
      </c>
      <c r="AU454" s="215" t="s">
        <v>80</v>
      </c>
      <c r="AV454" s="13" t="s">
        <v>78</v>
      </c>
      <c r="AW454" s="13" t="s">
        <v>32</v>
      </c>
      <c r="AX454" s="13" t="s">
        <v>70</v>
      </c>
      <c r="AY454" s="215" t="s">
        <v>135</v>
      </c>
    </row>
    <row r="455" spans="1:65" s="14" customFormat="1" ht="11.25">
      <c r="B455" s="216"/>
      <c r="C455" s="217"/>
      <c r="D455" s="202" t="s">
        <v>143</v>
      </c>
      <c r="E455" s="218" t="s">
        <v>19</v>
      </c>
      <c r="F455" s="219" t="s">
        <v>323</v>
      </c>
      <c r="G455" s="217"/>
      <c r="H455" s="220">
        <v>339.35</v>
      </c>
      <c r="I455" s="221"/>
      <c r="J455" s="217"/>
      <c r="K455" s="217"/>
      <c r="L455" s="222"/>
      <c r="M455" s="223"/>
      <c r="N455" s="224"/>
      <c r="O455" s="224"/>
      <c r="P455" s="224"/>
      <c r="Q455" s="224"/>
      <c r="R455" s="224"/>
      <c r="S455" s="224"/>
      <c r="T455" s="225"/>
      <c r="AT455" s="226" t="s">
        <v>143</v>
      </c>
      <c r="AU455" s="226" t="s">
        <v>80</v>
      </c>
      <c r="AV455" s="14" t="s">
        <v>80</v>
      </c>
      <c r="AW455" s="14" t="s">
        <v>32</v>
      </c>
      <c r="AX455" s="14" t="s">
        <v>70</v>
      </c>
      <c r="AY455" s="226" t="s">
        <v>135</v>
      </c>
    </row>
    <row r="456" spans="1:65" s="13" customFormat="1" ht="11.25">
      <c r="B456" s="206"/>
      <c r="C456" s="207"/>
      <c r="D456" s="202" t="s">
        <v>143</v>
      </c>
      <c r="E456" s="208" t="s">
        <v>19</v>
      </c>
      <c r="F456" s="209" t="s">
        <v>541</v>
      </c>
      <c r="G456" s="207"/>
      <c r="H456" s="208" t="s">
        <v>19</v>
      </c>
      <c r="I456" s="210"/>
      <c r="J456" s="207"/>
      <c r="K456" s="207"/>
      <c r="L456" s="211"/>
      <c r="M456" s="212"/>
      <c r="N456" s="213"/>
      <c r="O456" s="213"/>
      <c r="P456" s="213"/>
      <c r="Q456" s="213"/>
      <c r="R456" s="213"/>
      <c r="S456" s="213"/>
      <c r="T456" s="214"/>
      <c r="AT456" s="215" t="s">
        <v>143</v>
      </c>
      <c r="AU456" s="215" t="s">
        <v>80</v>
      </c>
      <c r="AV456" s="13" t="s">
        <v>78</v>
      </c>
      <c r="AW456" s="13" t="s">
        <v>32</v>
      </c>
      <c r="AX456" s="13" t="s">
        <v>70</v>
      </c>
      <c r="AY456" s="215" t="s">
        <v>135</v>
      </c>
    </row>
    <row r="457" spans="1:65" s="14" customFormat="1" ht="11.25">
      <c r="B457" s="216"/>
      <c r="C457" s="217"/>
      <c r="D457" s="202" t="s">
        <v>143</v>
      </c>
      <c r="E457" s="218" t="s">
        <v>19</v>
      </c>
      <c r="F457" s="219" t="s">
        <v>542</v>
      </c>
      <c r="G457" s="217"/>
      <c r="H457" s="220">
        <v>22.62</v>
      </c>
      <c r="I457" s="221"/>
      <c r="J457" s="217"/>
      <c r="K457" s="217"/>
      <c r="L457" s="222"/>
      <c r="M457" s="223"/>
      <c r="N457" s="224"/>
      <c r="O457" s="224"/>
      <c r="P457" s="224"/>
      <c r="Q457" s="224"/>
      <c r="R457" s="224"/>
      <c r="S457" s="224"/>
      <c r="T457" s="225"/>
      <c r="AT457" s="226" t="s">
        <v>143</v>
      </c>
      <c r="AU457" s="226" t="s">
        <v>80</v>
      </c>
      <c r="AV457" s="14" t="s">
        <v>80</v>
      </c>
      <c r="AW457" s="14" t="s">
        <v>32</v>
      </c>
      <c r="AX457" s="14" t="s">
        <v>70</v>
      </c>
      <c r="AY457" s="226" t="s">
        <v>135</v>
      </c>
    </row>
    <row r="458" spans="1:65" s="14" customFormat="1" ht="11.25">
      <c r="B458" s="216"/>
      <c r="C458" s="217"/>
      <c r="D458" s="202" t="s">
        <v>143</v>
      </c>
      <c r="E458" s="218" t="s">
        <v>19</v>
      </c>
      <c r="F458" s="219" t="s">
        <v>543</v>
      </c>
      <c r="G458" s="217"/>
      <c r="H458" s="220">
        <v>9.75</v>
      </c>
      <c r="I458" s="221"/>
      <c r="J458" s="217"/>
      <c r="K458" s="217"/>
      <c r="L458" s="222"/>
      <c r="M458" s="223"/>
      <c r="N458" s="224"/>
      <c r="O458" s="224"/>
      <c r="P458" s="224"/>
      <c r="Q458" s="224"/>
      <c r="R458" s="224"/>
      <c r="S458" s="224"/>
      <c r="T458" s="225"/>
      <c r="AT458" s="226" t="s">
        <v>143</v>
      </c>
      <c r="AU458" s="226" t="s">
        <v>80</v>
      </c>
      <c r="AV458" s="14" t="s">
        <v>80</v>
      </c>
      <c r="AW458" s="14" t="s">
        <v>32</v>
      </c>
      <c r="AX458" s="14" t="s">
        <v>70</v>
      </c>
      <c r="AY458" s="226" t="s">
        <v>135</v>
      </c>
    </row>
    <row r="459" spans="1:65" s="15" customFormat="1" ht="11.25">
      <c r="B459" s="227"/>
      <c r="C459" s="228"/>
      <c r="D459" s="202" t="s">
        <v>143</v>
      </c>
      <c r="E459" s="229" t="s">
        <v>19</v>
      </c>
      <c r="F459" s="230" t="s">
        <v>148</v>
      </c>
      <c r="G459" s="228"/>
      <c r="H459" s="231">
        <v>557.29399999999998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AT459" s="237" t="s">
        <v>143</v>
      </c>
      <c r="AU459" s="237" t="s">
        <v>80</v>
      </c>
      <c r="AV459" s="15" t="s">
        <v>141</v>
      </c>
      <c r="AW459" s="15" t="s">
        <v>32</v>
      </c>
      <c r="AX459" s="15" t="s">
        <v>78</v>
      </c>
      <c r="AY459" s="237" t="s">
        <v>135</v>
      </c>
    </row>
    <row r="460" spans="1:65" s="2" customFormat="1" ht="16.5" customHeight="1">
      <c r="A460" s="36"/>
      <c r="B460" s="37"/>
      <c r="C460" s="189" t="s">
        <v>544</v>
      </c>
      <c r="D460" s="189" t="s">
        <v>137</v>
      </c>
      <c r="E460" s="190" t="s">
        <v>545</v>
      </c>
      <c r="F460" s="191" t="s">
        <v>546</v>
      </c>
      <c r="G460" s="192" t="s">
        <v>175</v>
      </c>
      <c r="H460" s="193">
        <v>26.28</v>
      </c>
      <c r="I460" s="194"/>
      <c r="J460" s="195">
        <f>ROUND(I460*H460,2)</f>
        <v>0</v>
      </c>
      <c r="K460" s="191" t="s">
        <v>19</v>
      </c>
      <c r="L460" s="41"/>
      <c r="M460" s="196" t="s">
        <v>19</v>
      </c>
      <c r="N460" s="197" t="s">
        <v>41</v>
      </c>
      <c r="O460" s="66"/>
      <c r="P460" s="198">
        <f>O460*H460</f>
        <v>0</v>
      </c>
      <c r="Q460" s="198">
        <v>0</v>
      </c>
      <c r="R460" s="198">
        <f>Q460*H460</f>
        <v>0</v>
      </c>
      <c r="S460" s="198">
        <v>0</v>
      </c>
      <c r="T460" s="199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200" t="s">
        <v>186</v>
      </c>
      <c r="AT460" s="200" t="s">
        <v>137</v>
      </c>
      <c r="AU460" s="200" t="s">
        <v>80</v>
      </c>
      <c r="AY460" s="19" t="s">
        <v>135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9" t="s">
        <v>78</v>
      </c>
      <c r="BK460" s="201">
        <f>ROUND(I460*H460,2)</f>
        <v>0</v>
      </c>
      <c r="BL460" s="19" t="s">
        <v>186</v>
      </c>
      <c r="BM460" s="200" t="s">
        <v>547</v>
      </c>
    </row>
    <row r="461" spans="1:65" s="2" customFormat="1" ht="11.25">
      <c r="A461" s="36"/>
      <c r="B461" s="37"/>
      <c r="C461" s="38"/>
      <c r="D461" s="202" t="s">
        <v>142</v>
      </c>
      <c r="E461" s="38"/>
      <c r="F461" s="203" t="s">
        <v>546</v>
      </c>
      <c r="G461" s="38"/>
      <c r="H461" s="38"/>
      <c r="I461" s="110"/>
      <c r="J461" s="38"/>
      <c r="K461" s="38"/>
      <c r="L461" s="41"/>
      <c r="M461" s="204"/>
      <c r="N461" s="205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142</v>
      </c>
      <c r="AU461" s="19" t="s">
        <v>80</v>
      </c>
    </row>
    <row r="462" spans="1:65" s="13" customFormat="1" ht="11.25">
      <c r="B462" s="206"/>
      <c r="C462" s="207"/>
      <c r="D462" s="202" t="s">
        <v>143</v>
      </c>
      <c r="E462" s="208" t="s">
        <v>19</v>
      </c>
      <c r="F462" s="209" t="s">
        <v>548</v>
      </c>
      <c r="G462" s="207"/>
      <c r="H462" s="208" t="s">
        <v>19</v>
      </c>
      <c r="I462" s="210"/>
      <c r="J462" s="207"/>
      <c r="K462" s="207"/>
      <c r="L462" s="211"/>
      <c r="M462" s="212"/>
      <c r="N462" s="213"/>
      <c r="O462" s="213"/>
      <c r="P462" s="213"/>
      <c r="Q462" s="213"/>
      <c r="R462" s="213"/>
      <c r="S462" s="213"/>
      <c r="T462" s="214"/>
      <c r="AT462" s="215" t="s">
        <v>143</v>
      </c>
      <c r="AU462" s="215" t="s">
        <v>80</v>
      </c>
      <c r="AV462" s="13" t="s">
        <v>78</v>
      </c>
      <c r="AW462" s="13" t="s">
        <v>32</v>
      </c>
      <c r="AX462" s="13" t="s">
        <v>70</v>
      </c>
      <c r="AY462" s="215" t="s">
        <v>135</v>
      </c>
    </row>
    <row r="463" spans="1:65" s="14" customFormat="1" ht="11.25">
      <c r="B463" s="216"/>
      <c r="C463" s="217"/>
      <c r="D463" s="202" t="s">
        <v>143</v>
      </c>
      <c r="E463" s="218" t="s">
        <v>19</v>
      </c>
      <c r="F463" s="219" t="s">
        <v>549</v>
      </c>
      <c r="G463" s="217"/>
      <c r="H463" s="220">
        <v>26.28</v>
      </c>
      <c r="I463" s="221"/>
      <c r="J463" s="217"/>
      <c r="K463" s="217"/>
      <c r="L463" s="222"/>
      <c r="M463" s="223"/>
      <c r="N463" s="224"/>
      <c r="O463" s="224"/>
      <c r="P463" s="224"/>
      <c r="Q463" s="224"/>
      <c r="R463" s="224"/>
      <c r="S463" s="224"/>
      <c r="T463" s="225"/>
      <c r="AT463" s="226" t="s">
        <v>143</v>
      </c>
      <c r="AU463" s="226" t="s">
        <v>80</v>
      </c>
      <c r="AV463" s="14" t="s">
        <v>80</v>
      </c>
      <c r="AW463" s="14" t="s">
        <v>32</v>
      </c>
      <c r="AX463" s="14" t="s">
        <v>70</v>
      </c>
      <c r="AY463" s="226" t="s">
        <v>135</v>
      </c>
    </row>
    <row r="464" spans="1:65" s="15" customFormat="1" ht="11.25">
      <c r="B464" s="227"/>
      <c r="C464" s="228"/>
      <c r="D464" s="202" t="s">
        <v>143</v>
      </c>
      <c r="E464" s="229" t="s">
        <v>19</v>
      </c>
      <c r="F464" s="230" t="s">
        <v>148</v>
      </c>
      <c r="G464" s="228"/>
      <c r="H464" s="231">
        <v>26.28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AT464" s="237" t="s">
        <v>143</v>
      </c>
      <c r="AU464" s="237" t="s">
        <v>80</v>
      </c>
      <c r="AV464" s="15" t="s">
        <v>141</v>
      </c>
      <c r="AW464" s="15" t="s">
        <v>32</v>
      </c>
      <c r="AX464" s="15" t="s">
        <v>78</v>
      </c>
      <c r="AY464" s="237" t="s">
        <v>135</v>
      </c>
    </row>
    <row r="465" spans="1:65" s="2" customFormat="1" ht="16.5" customHeight="1">
      <c r="A465" s="36"/>
      <c r="B465" s="37"/>
      <c r="C465" s="189" t="s">
        <v>338</v>
      </c>
      <c r="D465" s="189" t="s">
        <v>137</v>
      </c>
      <c r="E465" s="190" t="s">
        <v>550</v>
      </c>
      <c r="F465" s="191" t="s">
        <v>551</v>
      </c>
      <c r="G465" s="192" t="s">
        <v>175</v>
      </c>
      <c r="H465" s="193">
        <v>61.32</v>
      </c>
      <c r="I465" s="194"/>
      <c r="J465" s="195">
        <f>ROUND(I465*H465,2)</f>
        <v>0</v>
      </c>
      <c r="K465" s="191" t="s">
        <v>19</v>
      </c>
      <c r="L465" s="41"/>
      <c r="M465" s="196" t="s">
        <v>19</v>
      </c>
      <c r="N465" s="197" t="s">
        <v>41</v>
      </c>
      <c r="O465" s="66"/>
      <c r="P465" s="198">
        <f>O465*H465</f>
        <v>0</v>
      </c>
      <c r="Q465" s="198">
        <v>0</v>
      </c>
      <c r="R465" s="198">
        <f>Q465*H465</f>
        <v>0</v>
      </c>
      <c r="S465" s="198">
        <v>0</v>
      </c>
      <c r="T465" s="199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200" t="s">
        <v>186</v>
      </c>
      <c r="AT465" s="200" t="s">
        <v>137</v>
      </c>
      <c r="AU465" s="200" t="s">
        <v>80</v>
      </c>
      <c r="AY465" s="19" t="s">
        <v>135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9" t="s">
        <v>78</v>
      </c>
      <c r="BK465" s="201">
        <f>ROUND(I465*H465,2)</f>
        <v>0</v>
      </c>
      <c r="BL465" s="19" t="s">
        <v>186</v>
      </c>
      <c r="BM465" s="200" t="s">
        <v>552</v>
      </c>
    </row>
    <row r="466" spans="1:65" s="2" customFormat="1" ht="11.25">
      <c r="A466" s="36"/>
      <c r="B466" s="37"/>
      <c r="C466" s="38"/>
      <c r="D466" s="202" t="s">
        <v>142</v>
      </c>
      <c r="E466" s="38"/>
      <c r="F466" s="203" t="s">
        <v>551</v>
      </c>
      <c r="G466" s="38"/>
      <c r="H466" s="38"/>
      <c r="I466" s="110"/>
      <c r="J466" s="38"/>
      <c r="K466" s="38"/>
      <c r="L466" s="41"/>
      <c r="M466" s="204"/>
      <c r="N466" s="205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142</v>
      </c>
      <c r="AU466" s="19" t="s">
        <v>80</v>
      </c>
    </row>
    <row r="467" spans="1:65" s="13" customFormat="1" ht="11.25">
      <c r="B467" s="206"/>
      <c r="C467" s="207"/>
      <c r="D467" s="202" t="s">
        <v>143</v>
      </c>
      <c r="E467" s="208" t="s">
        <v>19</v>
      </c>
      <c r="F467" s="209" t="s">
        <v>534</v>
      </c>
      <c r="G467" s="207"/>
      <c r="H467" s="208" t="s">
        <v>19</v>
      </c>
      <c r="I467" s="210"/>
      <c r="J467" s="207"/>
      <c r="K467" s="207"/>
      <c r="L467" s="211"/>
      <c r="M467" s="212"/>
      <c r="N467" s="213"/>
      <c r="O467" s="213"/>
      <c r="P467" s="213"/>
      <c r="Q467" s="213"/>
      <c r="R467" s="213"/>
      <c r="S467" s="213"/>
      <c r="T467" s="214"/>
      <c r="AT467" s="215" t="s">
        <v>143</v>
      </c>
      <c r="AU467" s="215" t="s">
        <v>80</v>
      </c>
      <c r="AV467" s="13" t="s">
        <v>78</v>
      </c>
      <c r="AW467" s="13" t="s">
        <v>32</v>
      </c>
      <c r="AX467" s="13" t="s">
        <v>70</v>
      </c>
      <c r="AY467" s="215" t="s">
        <v>135</v>
      </c>
    </row>
    <row r="468" spans="1:65" s="14" customFormat="1" ht="11.25">
      <c r="B468" s="216"/>
      <c r="C468" s="217"/>
      <c r="D468" s="202" t="s">
        <v>143</v>
      </c>
      <c r="E468" s="218" t="s">
        <v>19</v>
      </c>
      <c r="F468" s="219" t="s">
        <v>553</v>
      </c>
      <c r="G468" s="217"/>
      <c r="H468" s="220">
        <v>61.32</v>
      </c>
      <c r="I468" s="221"/>
      <c r="J468" s="217"/>
      <c r="K468" s="217"/>
      <c r="L468" s="222"/>
      <c r="M468" s="223"/>
      <c r="N468" s="224"/>
      <c r="O468" s="224"/>
      <c r="P468" s="224"/>
      <c r="Q468" s="224"/>
      <c r="R468" s="224"/>
      <c r="S468" s="224"/>
      <c r="T468" s="225"/>
      <c r="AT468" s="226" t="s">
        <v>143</v>
      </c>
      <c r="AU468" s="226" t="s">
        <v>80</v>
      </c>
      <c r="AV468" s="14" t="s">
        <v>80</v>
      </c>
      <c r="AW468" s="14" t="s">
        <v>32</v>
      </c>
      <c r="AX468" s="14" t="s">
        <v>70</v>
      </c>
      <c r="AY468" s="226" t="s">
        <v>135</v>
      </c>
    </row>
    <row r="469" spans="1:65" s="15" customFormat="1" ht="11.25">
      <c r="B469" s="227"/>
      <c r="C469" s="228"/>
      <c r="D469" s="202" t="s">
        <v>143</v>
      </c>
      <c r="E469" s="229" t="s">
        <v>19</v>
      </c>
      <c r="F469" s="230" t="s">
        <v>148</v>
      </c>
      <c r="G469" s="228"/>
      <c r="H469" s="231">
        <v>61.32</v>
      </c>
      <c r="I469" s="232"/>
      <c r="J469" s="228"/>
      <c r="K469" s="228"/>
      <c r="L469" s="233"/>
      <c r="M469" s="234"/>
      <c r="N469" s="235"/>
      <c r="O469" s="235"/>
      <c r="P469" s="235"/>
      <c r="Q469" s="235"/>
      <c r="R469" s="235"/>
      <c r="S469" s="235"/>
      <c r="T469" s="236"/>
      <c r="AT469" s="237" t="s">
        <v>143</v>
      </c>
      <c r="AU469" s="237" t="s">
        <v>80</v>
      </c>
      <c r="AV469" s="15" t="s">
        <v>141</v>
      </c>
      <c r="AW469" s="15" t="s">
        <v>32</v>
      </c>
      <c r="AX469" s="15" t="s">
        <v>78</v>
      </c>
      <c r="AY469" s="237" t="s">
        <v>135</v>
      </c>
    </row>
    <row r="470" spans="1:65" s="12" customFormat="1" ht="22.9" customHeight="1">
      <c r="B470" s="173"/>
      <c r="C470" s="174"/>
      <c r="D470" s="175" t="s">
        <v>69</v>
      </c>
      <c r="E470" s="187" t="s">
        <v>554</v>
      </c>
      <c r="F470" s="187" t="s">
        <v>555</v>
      </c>
      <c r="G470" s="174"/>
      <c r="H470" s="174"/>
      <c r="I470" s="177"/>
      <c r="J470" s="188">
        <f>BK470</f>
        <v>0</v>
      </c>
      <c r="K470" s="174"/>
      <c r="L470" s="179"/>
      <c r="M470" s="180"/>
      <c r="N470" s="181"/>
      <c r="O470" s="181"/>
      <c r="P470" s="182">
        <f>SUM(P471:P472)</f>
        <v>0</v>
      </c>
      <c r="Q470" s="181"/>
      <c r="R470" s="182">
        <f>SUM(R471:R472)</f>
        <v>0</v>
      </c>
      <c r="S470" s="181"/>
      <c r="T470" s="183">
        <f>SUM(T471:T472)</f>
        <v>0</v>
      </c>
      <c r="AR470" s="184" t="s">
        <v>80</v>
      </c>
      <c r="AT470" s="185" t="s">
        <v>69</v>
      </c>
      <c r="AU470" s="185" t="s">
        <v>78</v>
      </c>
      <c r="AY470" s="184" t="s">
        <v>135</v>
      </c>
      <c r="BK470" s="186">
        <f>SUM(BK471:BK472)</f>
        <v>0</v>
      </c>
    </row>
    <row r="471" spans="1:65" s="2" customFormat="1" ht="24" customHeight="1">
      <c r="A471" s="36"/>
      <c r="B471" s="37"/>
      <c r="C471" s="189" t="s">
        <v>357</v>
      </c>
      <c r="D471" s="189" t="s">
        <v>137</v>
      </c>
      <c r="E471" s="190" t="s">
        <v>556</v>
      </c>
      <c r="F471" s="191" t="s">
        <v>557</v>
      </c>
      <c r="G471" s="192" t="s">
        <v>433</v>
      </c>
      <c r="H471" s="193">
        <v>3</v>
      </c>
      <c r="I471" s="194"/>
      <c r="J471" s="195">
        <f>ROUND(I471*H471,2)</f>
        <v>0</v>
      </c>
      <c r="K471" s="191" t="s">
        <v>19</v>
      </c>
      <c r="L471" s="41"/>
      <c r="M471" s="196" t="s">
        <v>19</v>
      </c>
      <c r="N471" s="197" t="s">
        <v>41</v>
      </c>
      <c r="O471" s="66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200" t="s">
        <v>186</v>
      </c>
      <c r="AT471" s="200" t="s">
        <v>137</v>
      </c>
      <c r="AU471" s="200" t="s">
        <v>80</v>
      </c>
      <c r="AY471" s="19" t="s">
        <v>135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9" t="s">
        <v>78</v>
      </c>
      <c r="BK471" s="201">
        <f>ROUND(I471*H471,2)</f>
        <v>0</v>
      </c>
      <c r="BL471" s="19" t="s">
        <v>186</v>
      </c>
      <c r="BM471" s="200" t="s">
        <v>558</v>
      </c>
    </row>
    <row r="472" spans="1:65" s="2" customFormat="1" ht="19.5">
      <c r="A472" s="36"/>
      <c r="B472" s="37"/>
      <c r="C472" s="38"/>
      <c r="D472" s="202" t="s">
        <v>142</v>
      </c>
      <c r="E472" s="38"/>
      <c r="F472" s="203" t="s">
        <v>557</v>
      </c>
      <c r="G472" s="38"/>
      <c r="H472" s="38"/>
      <c r="I472" s="110"/>
      <c r="J472" s="38"/>
      <c r="K472" s="38"/>
      <c r="L472" s="41"/>
      <c r="M472" s="204"/>
      <c r="N472" s="205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142</v>
      </c>
      <c r="AU472" s="19" t="s">
        <v>80</v>
      </c>
    </row>
    <row r="473" spans="1:65" s="12" customFormat="1" ht="22.9" customHeight="1">
      <c r="B473" s="173"/>
      <c r="C473" s="174"/>
      <c r="D473" s="175" t="s">
        <v>69</v>
      </c>
      <c r="E473" s="187" t="s">
        <v>559</v>
      </c>
      <c r="F473" s="187" t="s">
        <v>560</v>
      </c>
      <c r="G473" s="174"/>
      <c r="H473" s="174"/>
      <c r="I473" s="177"/>
      <c r="J473" s="188">
        <f>BK473</f>
        <v>0</v>
      </c>
      <c r="K473" s="174"/>
      <c r="L473" s="179"/>
      <c r="M473" s="180"/>
      <c r="N473" s="181"/>
      <c r="O473" s="181"/>
      <c r="P473" s="182">
        <f>SUM(P474:P482)</f>
        <v>0</v>
      </c>
      <c r="Q473" s="181"/>
      <c r="R473" s="182">
        <f>SUM(R474:R482)</f>
        <v>0</v>
      </c>
      <c r="S473" s="181"/>
      <c r="T473" s="183">
        <f>SUM(T474:T482)</f>
        <v>0</v>
      </c>
      <c r="AR473" s="184" t="s">
        <v>80</v>
      </c>
      <c r="AT473" s="185" t="s">
        <v>69</v>
      </c>
      <c r="AU473" s="185" t="s">
        <v>78</v>
      </c>
      <c r="AY473" s="184" t="s">
        <v>135</v>
      </c>
      <c r="BK473" s="186">
        <f>SUM(BK474:BK482)</f>
        <v>0</v>
      </c>
    </row>
    <row r="474" spans="1:65" s="2" customFormat="1" ht="16.5" customHeight="1">
      <c r="A474" s="36"/>
      <c r="B474" s="37"/>
      <c r="C474" s="189" t="s">
        <v>561</v>
      </c>
      <c r="D474" s="189" t="s">
        <v>137</v>
      </c>
      <c r="E474" s="190" t="s">
        <v>562</v>
      </c>
      <c r="F474" s="191" t="s">
        <v>563</v>
      </c>
      <c r="G474" s="192" t="s">
        <v>175</v>
      </c>
      <c r="H474" s="193">
        <v>58.99</v>
      </c>
      <c r="I474" s="194"/>
      <c r="J474" s="195">
        <f>ROUND(I474*H474,2)</f>
        <v>0</v>
      </c>
      <c r="K474" s="191" t="s">
        <v>19</v>
      </c>
      <c r="L474" s="41"/>
      <c r="M474" s="196" t="s">
        <v>19</v>
      </c>
      <c r="N474" s="197" t="s">
        <v>41</v>
      </c>
      <c r="O474" s="66"/>
      <c r="P474" s="198">
        <f>O474*H474</f>
        <v>0</v>
      </c>
      <c r="Q474" s="198">
        <v>0</v>
      </c>
      <c r="R474" s="198">
        <f>Q474*H474</f>
        <v>0</v>
      </c>
      <c r="S474" s="198">
        <v>0</v>
      </c>
      <c r="T474" s="199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200" t="s">
        <v>186</v>
      </c>
      <c r="AT474" s="200" t="s">
        <v>137</v>
      </c>
      <c r="AU474" s="200" t="s">
        <v>80</v>
      </c>
      <c r="AY474" s="19" t="s">
        <v>135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9" t="s">
        <v>78</v>
      </c>
      <c r="BK474" s="201">
        <f>ROUND(I474*H474,2)</f>
        <v>0</v>
      </c>
      <c r="BL474" s="19" t="s">
        <v>186</v>
      </c>
      <c r="BM474" s="200" t="s">
        <v>564</v>
      </c>
    </row>
    <row r="475" spans="1:65" s="2" customFormat="1" ht="11.25">
      <c r="A475" s="36"/>
      <c r="B475" s="37"/>
      <c r="C475" s="38"/>
      <c r="D475" s="202" t="s">
        <v>142</v>
      </c>
      <c r="E475" s="38"/>
      <c r="F475" s="203" t="s">
        <v>563</v>
      </c>
      <c r="G475" s="38"/>
      <c r="H475" s="38"/>
      <c r="I475" s="110"/>
      <c r="J475" s="38"/>
      <c r="K475" s="38"/>
      <c r="L475" s="41"/>
      <c r="M475" s="204"/>
      <c r="N475" s="205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142</v>
      </c>
      <c r="AU475" s="19" t="s">
        <v>80</v>
      </c>
    </row>
    <row r="476" spans="1:65" s="13" customFormat="1" ht="11.25">
      <c r="B476" s="206"/>
      <c r="C476" s="207"/>
      <c r="D476" s="202" t="s">
        <v>143</v>
      </c>
      <c r="E476" s="208" t="s">
        <v>19</v>
      </c>
      <c r="F476" s="209" t="s">
        <v>565</v>
      </c>
      <c r="G476" s="207"/>
      <c r="H476" s="208" t="s">
        <v>19</v>
      </c>
      <c r="I476" s="210"/>
      <c r="J476" s="207"/>
      <c r="K476" s="207"/>
      <c r="L476" s="211"/>
      <c r="M476" s="212"/>
      <c r="N476" s="213"/>
      <c r="O476" s="213"/>
      <c r="P476" s="213"/>
      <c r="Q476" s="213"/>
      <c r="R476" s="213"/>
      <c r="S476" s="213"/>
      <c r="T476" s="214"/>
      <c r="AT476" s="215" t="s">
        <v>143</v>
      </c>
      <c r="AU476" s="215" t="s">
        <v>80</v>
      </c>
      <c r="AV476" s="13" t="s">
        <v>78</v>
      </c>
      <c r="AW476" s="13" t="s">
        <v>32</v>
      </c>
      <c r="AX476" s="13" t="s">
        <v>70</v>
      </c>
      <c r="AY476" s="215" t="s">
        <v>135</v>
      </c>
    </row>
    <row r="477" spans="1:65" s="14" customFormat="1" ht="11.25">
      <c r="B477" s="216"/>
      <c r="C477" s="217"/>
      <c r="D477" s="202" t="s">
        <v>143</v>
      </c>
      <c r="E477" s="218" t="s">
        <v>19</v>
      </c>
      <c r="F477" s="219" t="s">
        <v>566</v>
      </c>
      <c r="G477" s="217"/>
      <c r="H477" s="220">
        <v>8.06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143</v>
      </c>
      <c r="AU477" s="226" t="s">
        <v>80</v>
      </c>
      <c r="AV477" s="14" t="s">
        <v>80</v>
      </c>
      <c r="AW477" s="14" t="s">
        <v>32</v>
      </c>
      <c r="AX477" s="14" t="s">
        <v>70</v>
      </c>
      <c r="AY477" s="226" t="s">
        <v>135</v>
      </c>
    </row>
    <row r="478" spans="1:65" s="14" customFormat="1" ht="11.25">
      <c r="B478" s="216"/>
      <c r="C478" s="217"/>
      <c r="D478" s="202" t="s">
        <v>143</v>
      </c>
      <c r="E478" s="218" t="s">
        <v>19</v>
      </c>
      <c r="F478" s="219" t="s">
        <v>567</v>
      </c>
      <c r="G478" s="217"/>
      <c r="H478" s="220">
        <v>8.68</v>
      </c>
      <c r="I478" s="221"/>
      <c r="J478" s="217"/>
      <c r="K478" s="217"/>
      <c r="L478" s="222"/>
      <c r="M478" s="223"/>
      <c r="N478" s="224"/>
      <c r="O478" s="224"/>
      <c r="P478" s="224"/>
      <c r="Q478" s="224"/>
      <c r="R478" s="224"/>
      <c r="S478" s="224"/>
      <c r="T478" s="225"/>
      <c r="AT478" s="226" t="s">
        <v>143</v>
      </c>
      <c r="AU478" s="226" t="s">
        <v>80</v>
      </c>
      <c r="AV478" s="14" t="s">
        <v>80</v>
      </c>
      <c r="AW478" s="14" t="s">
        <v>32</v>
      </c>
      <c r="AX478" s="14" t="s">
        <v>70</v>
      </c>
      <c r="AY478" s="226" t="s">
        <v>135</v>
      </c>
    </row>
    <row r="479" spans="1:65" s="14" customFormat="1" ht="11.25">
      <c r="B479" s="216"/>
      <c r="C479" s="217"/>
      <c r="D479" s="202" t="s">
        <v>143</v>
      </c>
      <c r="E479" s="218" t="s">
        <v>19</v>
      </c>
      <c r="F479" s="219" t="s">
        <v>568</v>
      </c>
      <c r="G479" s="217"/>
      <c r="H479" s="220">
        <v>3.2</v>
      </c>
      <c r="I479" s="221"/>
      <c r="J479" s="217"/>
      <c r="K479" s="217"/>
      <c r="L479" s="222"/>
      <c r="M479" s="223"/>
      <c r="N479" s="224"/>
      <c r="O479" s="224"/>
      <c r="P479" s="224"/>
      <c r="Q479" s="224"/>
      <c r="R479" s="224"/>
      <c r="S479" s="224"/>
      <c r="T479" s="225"/>
      <c r="AT479" s="226" t="s">
        <v>143</v>
      </c>
      <c r="AU479" s="226" t="s">
        <v>80</v>
      </c>
      <c r="AV479" s="14" t="s">
        <v>80</v>
      </c>
      <c r="AW479" s="14" t="s">
        <v>32</v>
      </c>
      <c r="AX479" s="14" t="s">
        <v>70</v>
      </c>
      <c r="AY479" s="226" t="s">
        <v>135</v>
      </c>
    </row>
    <row r="480" spans="1:65" s="14" customFormat="1" ht="11.25">
      <c r="B480" s="216"/>
      <c r="C480" s="217"/>
      <c r="D480" s="202" t="s">
        <v>143</v>
      </c>
      <c r="E480" s="218" t="s">
        <v>19</v>
      </c>
      <c r="F480" s="219" t="s">
        <v>569</v>
      </c>
      <c r="G480" s="217"/>
      <c r="H480" s="220">
        <v>4.05</v>
      </c>
      <c r="I480" s="221"/>
      <c r="J480" s="217"/>
      <c r="K480" s="217"/>
      <c r="L480" s="222"/>
      <c r="M480" s="223"/>
      <c r="N480" s="224"/>
      <c r="O480" s="224"/>
      <c r="P480" s="224"/>
      <c r="Q480" s="224"/>
      <c r="R480" s="224"/>
      <c r="S480" s="224"/>
      <c r="T480" s="225"/>
      <c r="AT480" s="226" t="s">
        <v>143</v>
      </c>
      <c r="AU480" s="226" t="s">
        <v>80</v>
      </c>
      <c r="AV480" s="14" t="s">
        <v>80</v>
      </c>
      <c r="AW480" s="14" t="s">
        <v>32</v>
      </c>
      <c r="AX480" s="14" t="s">
        <v>70</v>
      </c>
      <c r="AY480" s="226" t="s">
        <v>135</v>
      </c>
    </row>
    <row r="481" spans="1:65" s="14" customFormat="1" ht="11.25">
      <c r="B481" s="216"/>
      <c r="C481" s="217"/>
      <c r="D481" s="202" t="s">
        <v>143</v>
      </c>
      <c r="E481" s="218" t="s">
        <v>19</v>
      </c>
      <c r="F481" s="219" t="s">
        <v>570</v>
      </c>
      <c r="G481" s="217"/>
      <c r="H481" s="220">
        <v>35</v>
      </c>
      <c r="I481" s="221"/>
      <c r="J481" s="217"/>
      <c r="K481" s="217"/>
      <c r="L481" s="222"/>
      <c r="M481" s="223"/>
      <c r="N481" s="224"/>
      <c r="O481" s="224"/>
      <c r="P481" s="224"/>
      <c r="Q481" s="224"/>
      <c r="R481" s="224"/>
      <c r="S481" s="224"/>
      <c r="T481" s="225"/>
      <c r="AT481" s="226" t="s">
        <v>143</v>
      </c>
      <c r="AU481" s="226" t="s">
        <v>80</v>
      </c>
      <c r="AV481" s="14" t="s">
        <v>80</v>
      </c>
      <c r="AW481" s="14" t="s">
        <v>32</v>
      </c>
      <c r="AX481" s="14" t="s">
        <v>70</v>
      </c>
      <c r="AY481" s="226" t="s">
        <v>135</v>
      </c>
    </row>
    <row r="482" spans="1:65" s="15" customFormat="1" ht="11.25">
      <c r="B482" s="227"/>
      <c r="C482" s="228"/>
      <c r="D482" s="202" t="s">
        <v>143</v>
      </c>
      <c r="E482" s="229" t="s">
        <v>19</v>
      </c>
      <c r="F482" s="230" t="s">
        <v>148</v>
      </c>
      <c r="G482" s="228"/>
      <c r="H482" s="231">
        <v>58.99</v>
      </c>
      <c r="I482" s="232"/>
      <c r="J482" s="228"/>
      <c r="K482" s="228"/>
      <c r="L482" s="233"/>
      <c r="M482" s="234"/>
      <c r="N482" s="235"/>
      <c r="O482" s="235"/>
      <c r="P482" s="235"/>
      <c r="Q482" s="235"/>
      <c r="R482" s="235"/>
      <c r="S482" s="235"/>
      <c r="T482" s="236"/>
      <c r="AT482" s="237" t="s">
        <v>143</v>
      </c>
      <c r="AU482" s="237" t="s">
        <v>80</v>
      </c>
      <c r="AV482" s="15" t="s">
        <v>141</v>
      </c>
      <c r="AW482" s="15" t="s">
        <v>32</v>
      </c>
      <c r="AX482" s="15" t="s">
        <v>78</v>
      </c>
      <c r="AY482" s="237" t="s">
        <v>135</v>
      </c>
    </row>
    <row r="483" spans="1:65" s="12" customFormat="1" ht="25.9" customHeight="1">
      <c r="B483" s="173"/>
      <c r="C483" s="174"/>
      <c r="D483" s="175" t="s">
        <v>69</v>
      </c>
      <c r="E483" s="176" t="s">
        <v>571</v>
      </c>
      <c r="F483" s="176" t="s">
        <v>572</v>
      </c>
      <c r="G483" s="174"/>
      <c r="H483" s="174"/>
      <c r="I483" s="177"/>
      <c r="J483" s="178">
        <f>BK483</f>
        <v>0</v>
      </c>
      <c r="K483" s="174"/>
      <c r="L483" s="179"/>
      <c r="M483" s="180"/>
      <c r="N483" s="181"/>
      <c r="O483" s="181"/>
      <c r="P483" s="182">
        <f>P484+P487+P490</f>
        <v>0</v>
      </c>
      <c r="Q483" s="181"/>
      <c r="R483" s="182">
        <f>R484+R487+R490</f>
        <v>0</v>
      </c>
      <c r="S483" s="181"/>
      <c r="T483" s="183">
        <f>T484+T487+T490</f>
        <v>0</v>
      </c>
      <c r="AR483" s="184" t="s">
        <v>163</v>
      </c>
      <c r="AT483" s="185" t="s">
        <v>69</v>
      </c>
      <c r="AU483" s="185" t="s">
        <v>70</v>
      </c>
      <c r="AY483" s="184" t="s">
        <v>135</v>
      </c>
      <c r="BK483" s="186">
        <f>BK484+BK487+BK490</f>
        <v>0</v>
      </c>
    </row>
    <row r="484" spans="1:65" s="12" customFormat="1" ht="22.9" customHeight="1">
      <c r="B484" s="173"/>
      <c r="C484" s="174"/>
      <c r="D484" s="175" t="s">
        <v>69</v>
      </c>
      <c r="E484" s="187" t="s">
        <v>573</v>
      </c>
      <c r="F484" s="187" t="s">
        <v>574</v>
      </c>
      <c r="G484" s="174"/>
      <c r="H484" s="174"/>
      <c r="I484" s="177"/>
      <c r="J484" s="188">
        <f>BK484</f>
        <v>0</v>
      </c>
      <c r="K484" s="174"/>
      <c r="L484" s="179"/>
      <c r="M484" s="180"/>
      <c r="N484" s="181"/>
      <c r="O484" s="181"/>
      <c r="P484" s="182">
        <f>SUM(P485:P486)</f>
        <v>0</v>
      </c>
      <c r="Q484" s="181"/>
      <c r="R484" s="182">
        <f>SUM(R485:R486)</f>
        <v>0</v>
      </c>
      <c r="S484" s="181"/>
      <c r="T484" s="183">
        <f>SUM(T485:T486)</f>
        <v>0</v>
      </c>
      <c r="AR484" s="184" t="s">
        <v>163</v>
      </c>
      <c r="AT484" s="185" t="s">
        <v>69</v>
      </c>
      <c r="AU484" s="185" t="s">
        <v>78</v>
      </c>
      <c r="AY484" s="184" t="s">
        <v>135</v>
      </c>
      <c r="BK484" s="186">
        <f>SUM(BK485:BK486)</f>
        <v>0</v>
      </c>
    </row>
    <row r="485" spans="1:65" s="2" customFormat="1" ht="16.5" customHeight="1">
      <c r="A485" s="36"/>
      <c r="B485" s="37"/>
      <c r="C485" s="189" t="s">
        <v>346</v>
      </c>
      <c r="D485" s="189" t="s">
        <v>137</v>
      </c>
      <c r="E485" s="190" t="s">
        <v>575</v>
      </c>
      <c r="F485" s="191" t="s">
        <v>574</v>
      </c>
      <c r="G485" s="192" t="s">
        <v>576</v>
      </c>
      <c r="H485" s="193">
        <v>1</v>
      </c>
      <c r="I485" s="194"/>
      <c r="J485" s="195">
        <f>ROUND(I485*H485,2)</f>
        <v>0</v>
      </c>
      <c r="K485" s="191" t="s">
        <v>19</v>
      </c>
      <c r="L485" s="41"/>
      <c r="M485" s="196" t="s">
        <v>19</v>
      </c>
      <c r="N485" s="197" t="s">
        <v>41</v>
      </c>
      <c r="O485" s="66"/>
      <c r="P485" s="198">
        <f>O485*H485</f>
        <v>0</v>
      </c>
      <c r="Q485" s="198">
        <v>0</v>
      </c>
      <c r="R485" s="198">
        <f>Q485*H485</f>
        <v>0</v>
      </c>
      <c r="S485" s="198">
        <v>0</v>
      </c>
      <c r="T485" s="199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200" t="s">
        <v>141</v>
      </c>
      <c r="AT485" s="200" t="s">
        <v>137</v>
      </c>
      <c r="AU485" s="200" t="s">
        <v>80</v>
      </c>
      <c r="AY485" s="19" t="s">
        <v>135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19" t="s">
        <v>78</v>
      </c>
      <c r="BK485" s="201">
        <f>ROUND(I485*H485,2)</f>
        <v>0</v>
      </c>
      <c r="BL485" s="19" t="s">
        <v>141</v>
      </c>
      <c r="BM485" s="200" t="s">
        <v>577</v>
      </c>
    </row>
    <row r="486" spans="1:65" s="2" customFormat="1" ht="11.25">
      <c r="A486" s="36"/>
      <c r="B486" s="37"/>
      <c r="C486" s="38"/>
      <c r="D486" s="202" t="s">
        <v>142</v>
      </c>
      <c r="E486" s="38"/>
      <c r="F486" s="203" t="s">
        <v>574</v>
      </c>
      <c r="G486" s="38"/>
      <c r="H486" s="38"/>
      <c r="I486" s="110"/>
      <c r="J486" s="38"/>
      <c r="K486" s="38"/>
      <c r="L486" s="41"/>
      <c r="M486" s="204"/>
      <c r="N486" s="205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142</v>
      </c>
      <c r="AU486" s="19" t="s">
        <v>80</v>
      </c>
    </row>
    <row r="487" spans="1:65" s="12" customFormat="1" ht="22.9" customHeight="1">
      <c r="B487" s="173"/>
      <c r="C487" s="174"/>
      <c r="D487" s="175" t="s">
        <v>69</v>
      </c>
      <c r="E487" s="187" t="s">
        <v>578</v>
      </c>
      <c r="F487" s="187" t="s">
        <v>579</v>
      </c>
      <c r="G487" s="174"/>
      <c r="H487" s="174"/>
      <c r="I487" s="177"/>
      <c r="J487" s="188">
        <f>BK487</f>
        <v>0</v>
      </c>
      <c r="K487" s="174"/>
      <c r="L487" s="179"/>
      <c r="M487" s="180"/>
      <c r="N487" s="181"/>
      <c r="O487" s="181"/>
      <c r="P487" s="182">
        <f>SUM(P488:P489)</f>
        <v>0</v>
      </c>
      <c r="Q487" s="181"/>
      <c r="R487" s="182">
        <f>SUM(R488:R489)</f>
        <v>0</v>
      </c>
      <c r="S487" s="181"/>
      <c r="T487" s="183">
        <f>SUM(T488:T489)</f>
        <v>0</v>
      </c>
      <c r="AR487" s="184" t="s">
        <v>163</v>
      </c>
      <c r="AT487" s="185" t="s">
        <v>69</v>
      </c>
      <c r="AU487" s="185" t="s">
        <v>78</v>
      </c>
      <c r="AY487" s="184" t="s">
        <v>135</v>
      </c>
      <c r="BK487" s="186">
        <f>SUM(BK488:BK489)</f>
        <v>0</v>
      </c>
    </row>
    <row r="488" spans="1:65" s="2" customFormat="1" ht="16.5" customHeight="1">
      <c r="A488" s="36"/>
      <c r="B488" s="37"/>
      <c r="C488" s="189" t="s">
        <v>580</v>
      </c>
      <c r="D488" s="189" t="s">
        <v>137</v>
      </c>
      <c r="E488" s="190" t="s">
        <v>581</v>
      </c>
      <c r="F488" s="191" t="s">
        <v>582</v>
      </c>
      <c r="G488" s="192" t="s">
        <v>576</v>
      </c>
      <c r="H488" s="193">
        <v>1</v>
      </c>
      <c r="I488" s="194"/>
      <c r="J488" s="195">
        <f>ROUND(I488*H488,2)</f>
        <v>0</v>
      </c>
      <c r="K488" s="191" t="s">
        <v>19</v>
      </c>
      <c r="L488" s="41"/>
      <c r="M488" s="196" t="s">
        <v>19</v>
      </c>
      <c r="N488" s="197" t="s">
        <v>41</v>
      </c>
      <c r="O488" s="66"/>
      <c r="P488" s="198">
        <f>O488*H488</f>
        <v>0</v>
      </c>
      <c r="Q488" s="198">
        <v>0</v>
      </c>
      <c r="R488" s="198">
        <f>Q488*H488</f>
        <v>0</v>
      </c>
      <c r="S488" s="198">
        <v>0</v>
      </c>
      <c r="T488" s="199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200" t="s">
        <v>141</v>
      </c>
      <c r="AT488" s="200" t="s">
        <v>137</v>
      </c>
      <c r="AU488" s="200" t="s">
        <v>80</v>
      </c>
      <c r="AY488" s="19" t="s">
        <v>135</v>
      </c>
      <c r="BE488" s="201">
        <f>IF(N488="základní",J488,0)</f>
        <v>0</v>
      </c>
      <c r="BF488" s="201">
        <f>IF(N488="snížená",J488,0)</f>
        <v>0</v>
      </c>
      <c r="BG488" s="201">
        <f>IF(N488="zákl. přenesená",J488,0)</f>
        <v>0</v>
      </c>
      <c r="BH488" s="201">
        <f>IF(N488="sníž. přenesená",J488,0)</f>
        <v>0</v>
      </c>
      <c r="BI488" s="201">
        <f>IF(N488="nulová",J488,0)</f>
        <v>0</v>
      </c>
      <c r="BJ488" s="19" t="s">
        <v>78</v>
      </c>
      <c r="BK488" s="201">
        <f>ROUND(I488*H488,2)</f>
        <v>0</v>
      </c>
      <c r="BL488" s="19" t="s">
        <v>141</v>
      </c>
      <c r="BM488" s="200" t="s">
        <v>583</v>
      </c>
    </row>
    <row r="489" spans="1:65" s="2" customFormat="1" ht="11.25">
      <c r="A489" s="36"/>
      <c r="B489" s="37"/>
      <c r="C489" s="38"/>
      <c r="D489" s="202" t="s">
        <v>142</v>
      </c>
      <c r="E489" s="38"/>
      <c r="F489" s="203" t="s">
        <v>582</v>
      </c>
      <c r="G489" s="38"/>
      <c r="H489" s="38"/>
      <c r="I489" s="110"/>
      <c r="J489" s="38"/>
      <c r="K489" s="38"/>
      <c r="L489" s="41"/>
      <c r="M489" s="204"/>
      <c r="N489" s="205"/>
      <c r="O489" s="66"/>
      <c r="P489" s="66"/>
      <c r="Q489" s="66"/>
      <c r="R489" s="66"/>
      <c r="S489" s="66"/>
      <c r="T489" s="67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9" t="s">
        <v>142</v>
      </c>
      <c r="AU489" s="19" t="s">
        <v>80</v>
      </c>
    </row>
    <row r="490" spans="1:65" s="12" customFormat="1" ht="22.9" customHeight="1">
      <c r="B490" s="173"/>
      <c r="C490" s="174"/>
      <c r="D490" s="175" t="s">
        <v>69</v>
      </c>
      <c r="E490" s="187" t="s">
        <v>584</v>
      </c>
      <c r="F490" s="187" t="s">
        <v>585</v>
      </c>
      <c r="G490" s="174"/>
      <c r="H490" s="174"/>
      <c r="I490" s="177"/>
      <c r="J490" s="188">
        <f>BK490</f>
        <v>0</v>
      </c>
      <c r="K490" s="174"/>
      <c r="L490" s="179"/>
      <c r="M490" s="180"/>
      <c r="N490" s="181"/>
      <c r="O490" s="181"/>
      <c r="P490" s="182">
        <f>SUM(P491:P492)</f>
        <v>0</v>
      </c>
      <c r="Q490" s="181"/>
      <c r="R490" s="182">
        <f>SUM(R491:R492)</f>
        <v>0</v>
      </c>
      <c r="S490" s="181"/>
      <c r="T490" s="183">
        <f>SUM(T491:T492)</f>
        <v>0</v>
      </c>
      <c r="AR490" s="184" t="s">
        <v>163</v>
      </c>
      <c r="AT490" s="185" t="s">
        <v>69</v>
      </c>
      <c r="AU490" s="185" t="s">
        <v>78</v>
      </c>
      <c r="AY490" s="184" t="s">
        <v>135</v>
      </c>
      <c r="BK490" s="186">
        <f>SUM(BK491:BK492)</f>
        <v>0</v>
      </c>
    </row>
    <row r="491" spans="1:65" s="2" customFormat="1" ht="16.5" customHeight="1">
      <c r="A491" s="36"/>
      <c r="B491" s="37"/>
      <c r="C491" s="189" t="s">
        <v>353</v>
      </c>
      <c r="D491" s="189" t="s">
        <v>137</v>
      </c>
      <c r="E491" s="190" t="s">
        <v>586</v>
      </c>
      <c r="F491" s="191" t="s">
        <v>585</v>
      </c>
      <c r="G491" s="192" t="s">
        <v>576</v>
      </c>
      <c r="H491" s="193">
        <v>1</v>
      </c>
      <c r="I491" s="194"/>
      <c r="J491" s="195">
        <f>ROUND(I491*H491,2)</f>
        <v>0</v>
      </c>
      <c r="K491" s="191" t="s">
        <v>19</v>
      </c>
      <c r="L491" s="41"/>
      <c r="M491" s="196" t="s">
        <v>19</v>
      </c>
      <c r="N491" s="197" t="s">
        <v>41</v>
      </c>
      <c r="O491" s="66"/>
      <c r="P491" s="198">
        <f>O491*H491</f>
        <v>0</v>
      </c>
      <c r="Q491" s="198">
        <v>0</v>
      </c>
      <c r="R491" s="198">
        <f>Q491*H491</f>
        <v>0</v>
      </c>
      <c r="S491" s="198">
        <v>0</v>
      </c>
      <c r="T491" s="199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200" t="s">
        <v>141</v>
      </c>
      <c r="AT491" s="200" t="s">
        <v>137</v>
      </c>
      <c r="AU491" s="200" t="s">
        <v>80</v>
      </c>
      <c r="AY491" s="19" t="s">
        <v>135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19" t="s">
        <v>78</v>
      </c>
      <c r="BK491" s="201">
        <f>ROUND(I491*H491,2)</f>
        <v>0</v>
      </c>
      <c r="BL491" s="19" t="s">
        <v>141</v>
      </c>
      <c r="BM491" s="200" t="s">
        <v>587</v>
      </c>
    </row>
    <row r="492" spans="1:65" s="2" customFormat="1" ht="11.25">
      <c r="A492" s="36"/>
      <c r="B492" s="37"/>
      <c r="C492" s="38"/>
      <c r="D492" s="202" t="s">
        <v>142</v>
      </c>
      <c r="E492" s="38"/>
      <c r="F492" s="203" t="s">
        <v>585</v>
      </c>
      <c r="G492" s="38"/>
      <c r="H492" s="38"/>
      <c r="I492" s="110"/>
      <c r="J492" s="38"/>
      <c r="K492" s="38"/>
      <c r="L492" s="41"/>
      <c r="M492" s="260"/>
      <c r="N492" s="261"/>
      <c r="O492" s="262"/>
      <c r="P492" s="262"/>
      <c r="Q492" s="262"/>
      <c r="R492" s="262"/>
      <c r="S492" s="262"/>
      <c r="T492" s="263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142</v>
      </c>
      <c r="AU492" s="19" t="s">
        <v>80</v>
      </c>
    </row>
    <row r="493" spans="1:65" s="2" customFormat="1" ht="6.95" customHeight="1">
      <c r="A493" s="36"/>
      <c r="B493" s="49"/>
      <c r="C493" s="50"/>
      <c r="D493" s="50"/>
      <c r="E493" s="50"/>
      <c r="F493" s="50"/>
      <c r="G493" s="50"/>
      <c r="H493" s="50"/>
      <c r="I493" s="138"/>
      <c r="J493" s="50"/>
      <c r="K493" s="50"/>
      <c r="L493" s="41"/>
      <c r="M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</row>
  </sheetData>
  <sheetProtection algorithmName="SHA-512" hashValue="CctGzoS2YRGI5uhOb2b/oan+OaXW0TC4U/x4boRF/WBoOnuAvpBOlPJ9dNCacQ0zG+qSPwNt9b9f2tgxD/uzPA==" saltValue="hKKFxKXaewE1651DwGV6tWsQpuxgaZgZHjgQfyVIk4VqWgoO6xfmJh+/JG0heep0EvlUPmqz7mkXfdIGX1yX9w==" spinCount="100000" sheet="1" objects="1" scenarios="1" formatColumns="0" formatRows="0" autoFilter="0"/>
  <autoFilter ref="C102:K492" xr:uid="{00000000-0009-0000-0000-000001000000}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588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ROUND(J86,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ROUND((SUM(BE86:BE151)),  2)</f>
        <v>0</v>
      </c>
      <c r="G33" s="36"/>
      <c r="H33" s="36"/>
      <c r="I33" s="127">
        <v>0.21</v>
      </c>
      <c r="J33" s="126">
        <f>ROUND(((SUM(BE86:BE151))*I33),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ROUND((SUM(BF86:BF151)),  2)</f>
        <v>0</v>
      </c>
      <c r="G34" s="36"/>
      <c r="H34" s="36"/>
      <c r="I34" s="127">
        <v>0.15</v>
      </c>
      <c r="J34" s="126">
        <f>ROUND(((SUM(BF86:BF151))*I34),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ROUND((SUM(BG86:BG151)),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ROUND((SUM(BH86:BH151)),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ROUND((SUM(BI86:BI151)),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2-2 - Elektro - velká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J86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589</v>
      </c>
      <c r="E60" s="150"/>
      <c r="F60" s="150"/>
      <c r="G60" s="150"/>
      <c r="H60" s="150"/>
      <c r="I60" s="151"/>
      <c r="J60" s="152">
        <f>J87</f>
        <v>0</v>
      </c>
      <c r="K60" s="148"/>
      <c r="L60" s="153"/>
    </row>
    <row r="61" spans="1:47" s="10" customFormat="1" ht="19.899999999999999" customHeight="1">
      <c r="B61" s="154"/>
      <c r="C61" s="155"/>
      <c r="D61" s="156" t="s">
        <v>590</v>
      </c>
      <c r="E61" s="157"/>
      <c r="F61" s="157"/>
      <c r="G61" s="157"/>
      <c r="H61" s="157"/>
      <c r="I61" s="158"/>
      <c r="J61" s="159">
        <f>J88</f>
        <v>0</v>
      </c>
      <c r="K61" s="155"/>
      <c r="L61" s="160"/>
    </row>
    <row r="62" spans="1:47" s="10" customFormat="1" ht="19.899999999999999" customHeight="1">
      <c r="B62" s="154"/>
      <c r="C62" s="155"/>
      <c r="D62" s="156" t="s">
        <v>591</v>
      </c>
      <c r="E62" s="157"/>
      <c r="F62" s="157"/>
      <c r="G62" s="157"/>
      <c r="H62" s="157"/>
      <c r="I62" s="158"/>
      <c r="J62" s="159">
        <f>J93</f>
        <v>0</v>
      </c>
      <c r="K62" s="155"/>
      <c r="L62" s="160"/>
    </row>
    <row r="63" spans="1:47" s="10" customFormat="1" ht="19.899999999999999" customHeight="1">
      <c r="B63" s="154"/>
      <c r="C63" s="155"/>
      <c r="D63" s="156" t="s">
        <v>592</v>
      </c>
      <c r="E63" s="157"/>
      <c r="F63" s="157"/>
      <c r="G63" s="157"/>
      <c r="H63" s="157"/>
      <c r="I63" s="158"/>
      <c r="J63" s="159">
        <f>J114</f>
        <v>0</v>
      </c>
      <c r="K63" s="155"/>
      <c r="L63" s="160"/>
    </row>
    <row r="64" spans="1:47" s="10" customFormat="1" ht="19.899999999999999" customHeight="1">
      <c r="B64" s="154"/>
      <c r="C64" s="155"/>
      <c r="D64" s="156" t="s">
        <v>593</v>
      </c>
      <c r="E64" s="157"/>
      <c r="F64" s="157"/>
      <c r="G64" s="157"/>
      <c r="H64" s="157"/>
      <c r="I64" s="158"/>
      <c r="J64" s="159">
        <f>J131</f>
        <v>0</v>
      </c>
      <c r="K64" s="155"/>
      <c r="L64" s="160"/>
    </row>
    <row r="65" spans="1:31" s="10" customFormat="1" ht="19.899999999999999" customHeight="1">
      <c r="B65" s="154"/>
      <c r="C65" s="155"/>
      <c r="D65" s="156" t="s">
        <v>594</v>
      </c>
      <c r="E65" s="157"/>
      <c r="F65" s="157"/>
      <c r="G65" s="157"/>
      <c r="H65" s="157"/>
      <c r="I65" s="158"/>
      <c r="J65" s="159">
        <f>J136</f>
        <v>0</v>
      </c>
      <c r="K65" s="155"/>
      <c r="L65" s="160"/>
    </row>
    <row r="66" spans="1:31" s="10" customFormat="1" ht="19.899999999999999" customHeight="1">
      <c r="B66" s="154"/>
      <c r="C66" s="155"/>
      <c r="D66" s="156" t="s">
        <v>595</v>
      </c>
      <c r="E66" s="157"/>
      <c r="F66" s="157"/>
      <c r="G66" s="157"/>
      <c r="H66" s="157"/>
      <c r="I66" s="158"/>
      <c r="J66" s="159">
        <f>J141</f>
        <v>0</v>
      </c>
      <c r="K66" s="155"/>
      <c r="L66" s="160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138"/>
      <c r="J68" s="50"/>
      <c r="K68" s="50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141"/>
      <c r="J72" s="52"/>
      <c r="K72" s="52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120</v>
      </c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90" t="str">
        <f>E7</f>
        <v>Stavební úpravy kováren SŠUAŘ</v>
      </c>
      <c r="F76" s="391"/>
      <c r="G76" s="391"/>
      <c r="H76" s="391"/>
      <c r="I76" s="110"/>
      <c r="J76" s="38"/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91</v>
      </c>
      <c r="D77" s="38"/>
      <c r="E77" s="38"/>
      <c r="F77" s="38"/>
      <c r="G77" s="38"/>
      <c r="H77" s="38"/>
      <c r="I77" s="110"/>
      <c r="J77" s="38"/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63" t="str">
        <f>E9</f>
        <v>2-2 - Elektro - velká kovárna</v>
      </c>
      <c r="F78" s="392"/>
      <c r="G78" s="392"/>
      <c r="H78" s="392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110"/>
      <c r="J79" s="38"/>
      <c r="K79" s="38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 xml:space="preserve"> </v>
      </c>
      <c r="G80" s="38"/>
      <c r="H80" s="38"/>
      <c r="I80" s="113" t="s">
        <v>23</v>
      </c>
      <c r="J80" s="61" t="str">
        <f>IF(J12="","",J12)</f>
        <v>21. 2. 2018</v>
      </c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7.95" customHeight="1">
      <c r="A82" s="36"/>
      <c r="B82" s="37"/>
      <c r="C82" s="31" t="s">
        <v>25</v>
      </c>
      <c r="D82" s="38"/>
      <c r="E82" s="38"/>
      <c r="F82" s="29" t="str">
        <f>E15</f>
        <v xml:space="preserve"> </v>
      </c>
      <c r="G82" s="38"/>
      <c r="H82" s="38"/>
      <c r="I82" s="113" t="s">
        <v>30</v>
      </c>
      <c r="J82" s="34" t="str">
        <f>E21</f>
        <v>Hlaváček - architekti, s.r.o.</v>
      </c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28</v>
      </c>
      <c r="D83" s="38"/>
      <c r="E83" s="38"/>
      <c r="F83" s="29" t="str">
        <f>IF(E18="","",E18)</f>
        <v>Vyplň údaj</v>
      </c>
      <c r="G83" s="38"/>
      <c r="H83" s="38"/>
      <c r="I83" s="113" t="s">
        <v>33</v>
      </c>
      <c r="J83" s="34" t="str">
        <f>E24</f>
        <v xml:space="preserve"> </v>
      </c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61"/>
      <c r="B85" s="162"/>
      <c r="C85" s="163" t="s">
        <v>121</v>
      </c>
      <c r="D85" s="164" t="s">
        <v>55</v>
      </c>
      <c r="E85" s="164" t="s">
        <v>51</v>
      </c>
      <c r="F85" s="164" t="s">
        <v>52</v>
      </c>
      <c r="G85" s="164" t="s">
        <v>122</v>
      </c>
      <c r="H85" s="164" t="s">
        <v>123</v>
      </c>
      <c r="I85" s="165" t="s">
        <v>124</v>
      </c>
      <c r="J85" s="164" t="s">
        <v>95</v>
      </c>
      <c r="K85" s="166" t="s">
        <v>125</v>
      </c>
      <c r="L85" s="167"/>
      <c r="M85" s="70" t="s">
        <v>19</v>
      </c>
      <c r="N85" s="71" t="s">
        <v>40</v>
      </c>
      <c r="O85" s="71" t="s">
        <v>126</v>
      </c>
      <c r="P85" s="71" t="s">
        <v>127</v>
      </c>
      <c r="Q85" s="71" t="s">
        <v>128</v>
      </c>
      <c r="R85" s="71" t="s">
        <v>129</v>
      </c>
      <c r="S85" s="71" t="s">
        <v>130</v>
      </c>
      <c r="T85" s="72" t="s">
        <v>131</v>
      </c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61"/>
    </row>
    <row r="86" spans="1:65" s="2" customFormat="1" ht="22.9" customHeight="1">
      <c r="A86" s="36"/>
      <c r="B86" s="37"/>
      <c r="C86" s="77" t="s">
        <v>132</v>
      </c>
      <c r="D86" s="38"/>
      <c r="E86" s="38"/>
      <c r="F86" s="38"/>
      <c r="G86" s="38"/>
      <c r="H86" s="38"/>
      <c r="I86" s="110"/>
      <c r="J86" s="168">
        <f>BK86</f>
        <v>0</v>
      </c>
      <c r="K86" s="38"/>
      <c r="L86" s="41"/>
      <c r="M86" s="73"/>
      <c r="N86" s="169"/>
      <c r="O86" s="74"/>
      <c r="P86" s="170">
        <f>P87</f>
        <v>0</v>
      </c>
      <c r="Q86" s="74"/>
      <c r="R86" s="170">
        <f>R87</f>
        <v>0</v>
      </c>
      <c r="S86" s="74"/>
      <c r="T86" s="171">
        <f>T87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69</v>
      </c>
      <c r="AU86" s="19" t="s">
        <v>96</v>
      </c>
      <c r="BK86" s="172">
        <f>BK87</f>
        <v>0</v>
      </c>
    </row>
    <row r="87" spans="1:65" s="12" customFormat="1" ht="25.9" customHeight="1">
      <c r="B87" s="173"/>
      <c r="C87" s="174"/>
      <c r="D87" s="175" t="s">
        <v>69</v>
      </c>
      <c r="E87" s="176" t="s">
        <v>596</v>
      </c>
      <c r="F87" s="176" t="s">
        <v>597</v>
      </c>
      <c r="G87" s="174"/>
      <c r="H87" s="174"/>
      <c r="I87" s="177"/>
      <c r="J87" s="178">
        <f>BK87</f>
        <v>0</v>
      </c>
      <c r="K87" s="174"/>
      <c r="L87" s="179"/>
      <c r="M87" s="180"/>
      <c r="N87" s="181"/>
      <c r="O87" s="181"/>
      <c r="P87" s="182">
        <f>P88+P93+P114+P131+P136+P141</f>
        <v>0</v>
      </c>
      <c r="Q87" s="181"/>
      <c r="R87" s="182">
        <f>R88+R93+R114+R131+R136+R141</f>
        <v>0</v>
      </c>
      <c r="S87" s="181"/>
      <c r="T87" s="183">
        <f>T88+T93+T114+T131+T136+T141</f>
        <v>0</v>
      </c>
      <c r="AR87" s="184" t="s">
        <v>78</v>
      </c>
      <c r="AT87" s="185" t="s">
        <v>69</v>
      </c>
      <c r="AU87" s="185" t="s">
        <v>70</v>
      </c>
      <c r="AY87" s="184" t="s">
        <v>135</v>
      </c>
      <c r="BK87" s="186">
        <f>BK88+BK93+BK114+BK131+BK136+BK141</f>
        <v>0</v>
      </c>
    </row>
    <row r="88" spans="1:65" s="12" customFormat="1" ht="22.9" customHeight="1">
      <c r="B88" s="173"/>
      <c r="C88" s="174"/>
      <c r="D88" s="175" t="s">
        <v>69</v>
      </c>
      <c r="E88" s="187" t="s">
        <v>598</v>
      </c>
      <c r="F88" s="187" t="s">
        <v>599</v>
      </c>
      <c r="G88" s="174"/>
      <c r="H88" s="174"/>
      <c r="I88" s="177"/>
      <c r="J88" s="188">
        <f>BK88</f>
        <v>0</v>
      </c>
      <c r="K88" s="174"/>
      <c r="L88" s="179"/>
      <c r="M88" s="180"/>
      <c r="N88" s="181"/>
      <c r="O88" s="181"/>
      <c r="P88" s="182">
        <f>SUM(P89:P92)</f>
        <v>0</v>
      </c>
      <c r="Q88" s="181"/>
      <c r="R88" s="182">
        <f>SUM(R89:R92)</f>
        <v>0</v>
      </c>
      <c r="S88" s="181"/>
      <c r="T88" s="183">
        <f>SUM(T89:T92)</f>
        <v>0</v>
      </c>
      <c r="AR88" s="184" t="s">
        <v>78</v>
      </c>
      <c r="AT88" s="185" t="s">
        <v>69</v>
      </c>
      <c r="AU88" s="185" t="s">
        <v>78</v>
      </c>
      <c r="AY88" s="184" t="s">
        <v>135</v>
      </c>
      <c r="BK88" s="186">
        <f>SUM(BK89:BK92)</f>
        <v>0</v>
      </c>
    </row>
    <row r="89" spans="1:65" s="2" customFormat="1" ht="16.5" customHeight="1">
      <c r="A89" s="36"/>
      <c r="B89" s="37"/>
      <c r="C89" s="189" t="s">
        <v>78</v>
      </c>
      <c r="D89" s="189" t="s">
        <v>137</v>
      </c>
      <c r="E89" s="190" t="s">
        <v>600</v>
      </c>
      <c r="F89" s="191" t="s">
        <v>601</v>
      </c>
      <c r="G89" s="192" t="s">
        <v>185</v>
      </c>
      <c r="H89" s="193">
        <v>1</v>
      </c>
      <c r="I89" s="194"/>
      <c r="J89" s="195">
        <f>ROUND(I89*H89,2)</f>
        <v>0</v>
      </c>
      <c r="K89" s="191" t="s">
        <v>19</v>
      </c>
      <c r="L89" s="41"/>
      <c r="M89" s="196" t="s">
        <v>19</v>
      </c>
      <c r="N89" s="197" t="s">
        <v>41</v>
      </c>
      <c r="O89" s="66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0" t="s">
        <v>141</v>
      </c>
      <c r="AT89" s="200" t="s">
        <v>137</v>
      </c>
      <c r="AU89" s="200" t="s">
        <v>80</v>
      </c>
      <c r="AY89" s="19" t="s">
        <v>135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19" t="s">
        <v>78</v>
      </c>
      <c r="BK89" s="201">
        <f>ROUND(I89*H89,2)</f>
        <v>0</v>
      </c>
      <c r="BL89" s="19" t="s">
        <v>141</v>
      </c>
      <c r="BM89" s="200" t="s">
        <v>80</v>
      </c>
    </row>
    <row r="90" spans="1:65" s="2" customFormat="1" ht="11.25">
      <c r="A90" s="36"/>
      <c r="B90" s="37"/>
      <c r="C90" s="38"/>
      <c r="D90" s="202" t="s">
        <v>142</v>
      </c>
      <c r="E90" s="38"/>
      <c r="F90" s="203" t="s">
        <v>601</v>
      </c>
      <c r="G90" s="38"/>
      <c r="H90" s="38"/>
      <c r="I90" s="110"/>
      <c r="J90" s="38"/>
      <c r="K90" s="38"/>
      <c r="L90" s="41"/>
      <c r="M90" s="204"/>
      <c r="N90" s="205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142</v>
      </c>
      <c r="AU90" s="19" t="s">
        <v>80</v>
      </c>
    </row>
    <row r="91" spans="1:65" s="2" customFormat="1" ht="16.5" customHeight="1">
      <c r="A91" s="36"/>
      <c r="B91" s="37"/>
      <c r="C91" s="189" t="s">
        <v>80</v>
      </c>
      <c r="D91" s="189" t="s">
        <v>137</v>
      </c>
      <c r="E91" s="190" t="s">
        <v>602</v>
      </c>
      <c r="F91" s="191" t="s">
        <v>603</v>
      </c>
      <c r="G91" s="192" t="s">
        <v>604</v>
      </c>
      <c r="H91" s="193">
        <v>3</v>
      </c>
      <c r="I91" s="194"/>
      <c r="J91" s="195">
        <f>ROUND(I91*H91,2)</f>
        <v>0</v>
      </c>
      <c r="K91" s="191" t="s">
        <v>19</v>
      </c>
      <c r="L91" s="41"/>
      <c r="M91" s="196" t="s">
        <v>19</v>
      </c>
      <c r="N91" s="197" t="s">
        <v>41</v>
      </c>
      <c r="O91" s="66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0" t="s">
        <v>141</v>
      </c>
      <c r="AT91" s="200" t="s">
        <v>137</v>
      </c>
      <c r="AU91" s="200" t="s">
        <v>80</v>
      </c>
      <c r="AY91" s="19" t="s">
        <v>135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9" t="s">
        <v>78</v>
      </c>
      <c r="BK91" s="201">
        <f>ROUND(I91*H91,2)</f>
        <v>0</v>
      </c>
      <c r="BL91" s="19" t="s">
        <v>141</v>
      </c>
      <c r="BM91" s="200" t="s">
        <v>141</v>
      </c>
    </row>
    <row r="92" spans="1:65" s="2" customFormat="1" ht="11.25">
      <c r="A92" s="36"/>
      <c r="B92" s="37"/>
      <c r="C92" s="38"/>
      <c r="D92" s="202" t="s">
        <v>142</v>
      </c>
      <c r="E92" s="38"/>
      <c r="F92" s="203" t="s">
        <v>603</v>
      </c>
      <c r="G92" s="38"/>
      <c r="H92" s="38"/>
      <c r="I92" s="110"/>
      <c r="J92" s="38"/>
      <c r="K92" s="38"/>
      <c r="L92" s="41"/>
      <c r="M92" s="204"/>
      <c r="N92" s="205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142</v>
      </c>
      <c r="AU92" s="19" t="s">
        <v>80</v>
      </c>
    </row>
    <row r="93" spans="1:65" s="12" customFormat="1" ht="22.9" customHeight="1">
      <c r="B93" s="173"/>
      <c r="C93" s="174"/>
      <c r="D93" s="175" t="s">
        <v>69</v>
      </c>
      <c r="E93" s="187" t="s">
        <v>605</v>
      </c>
      <c r="F93" s="187" t="s">
        <v>606</v>
      </c>
      <c r="G93" s="174"/>
      <c r="H93" s="174"/>
      <c r="I93" s="177"/>
      <c r="J93" s="188">
        <f>BK93</f>
        <v>0</v>
      </c>
      <c r="K93" s="174"/>
      <c r="L93" s="179"/>
      <c r="M93" s="180"/>
      <c r="N93" s="181"/>
      <c r="O93" s="181"/>
      <c r="P93" s="182">
        <f>SUM(P94:P113)</f>
        <v>0</v>
      </c>
      <c r="Q93" s="181"/>
      <c r="R93" s="182">
        <f>SUM(R94:R113)</f>
        <v>0</v>
      </c>
      <c r="S93" s="181"/>
      <c r="T93" s="183">
        <f>SUM(T94:T113)</f>
        <v>0</v>
      </c>
      <c r="AR93" s="184" t="s">
        <v>78</v>
      </c>
      <c r="AT93" s="185" t="s">
        <v>69</v>
      </c>
      <c r="AU93" s="185" t="s">
        <v>78</v>
      </c>
      <c r="AY93" s="184" t="s">
        <v>135</v>
      </c>
      <c r="BK93" s="186">
        <f>SUM(BK94:BK113)</f>
        <v>0</v>
      </c>
    </row>
    <row r="94" spans="1:65" s="2" customFormat="1" ht="16.5" customHeight="1">
      <c r="A94" s="36"/>
      <c r="B94" s="37"/>
      <c r="C94" s="189" t="s">
        <v>153</v>
      </c>
      <c r="D94" s="189" t="s">
        <v>137</v>
      </c>
      <c r="E94" s="190" t="s">
        <v>607</v>
      </c>
      <c r="F94" s="191" t="s">
        <v>608</v>
      </c>
      <c r="G94" s="192" t="s">
        <v>604</v>
      </c>
      <c r="H94" s="193">
        <v>1</v>
      </c>
      <c r="I94" s="194"/>
      <c r="J94" s="195">
        <f>ROUND(I94*H94,2)</f>
        <v>0</v>
      </c>
      <c r="K94" s="191" t="s">
        <v>19</v>
      </c>
      <c r="L94" s="41"/>
      <c r="M94" s="196" t="s">
        <v>19</v>
      </c>
      <c r="N94" s="197" t="s">
        <v>41</v>
      </c>
      <c r="O94" s="66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0" t="s">
        <v>141</v>
      </c>
      <c r="AT94" s="200" t="s">
        <v>137</v>
      </c>
      <c r="AU94" s="200" t="s">
        <v>80</v>
      </c>
      <c r="AY94" s="19" t="s">
        <v>135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9" t="s">
        <v>78</v>
      </c>
      <c r="BK94" s="201">
        <f>ROUND(I94*H94,2)</f>
        <v>0</v>
      </c>
      <c r="BL94" s="19" t="s">
        <v>141</v>
      </c>
      <c r="BM94" s="200" t="s">
        <v>156</v>
      </c>
    </row>
    <row r="95" spans="1:65" s="2" customFormat="1" ht="11.25">
      <c r="A95" s="36"/>
      <c r="B95" s="37"/>
      <c r="C95" s="38"/>
      <c r="D95" s="202" t="s">
        <v>142</v>
      </c>
      <c r="E95" s="38"/>
      <c r="F95" s="203" t="s">
        <v>608</v>
      </c>
      <c r="G95" s="38"/>
      <c r="H95" s="38"/>
      <c r="I95" s="110"/>
      <c r="J95" s="38"/>
      <c r="K95" s="38"/>
      <c r="L95" s="41"/>
      <c r="M95" s="204"/>
      <c r="N95" s="20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142</v>
      </c>
      <c r="AU95" s="19" t="s">
        <v>80</v>
      </c>
    </row>
    <row r="96" spans="1:65" s="2" customFormat="1" ht="16.5" customHeight="1">
      <c r="A96" s="36"/>
      <c r="B96" s="37"/>
      <c r="C96" s="189" t="s">
        <v>141</v>
      </c>
      <c r="D96" s="189" t="s">
        <v>137</v>
      </c>
      <c r="E96" s="190" t="s">
        <v>609</v>
      </c>
      <c r="F96" s="191" t="s">
        <v>610</v>
      </c>
      <c r="G96" s="192" t="s">
        <v>604</v>
      </c>
      <c r="H96" s="193">
        <v>12</v>
      </c>
      <c r="I96" s="194"/>
      <c r="J96" s="195">
        <f>ROUND(I96*H96,2)</f>
        <v>0</v>
      </c>
      <c r="K96" s="191" t="s">
        <v>19</v>
      </c>
      <c r="L96" s="41"/>
      <c r="M96" s="196" t="s">
        <v>19</v>
      </c>
      <c r="N96" s="197" t="s">
        <v>41</v>
      </c>
      <c r="O96" s="66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141</v>
      </c>
      <c r="AT96" s="200" t="s">
        <v>137</v>
      </c>
      <c r="AU96" s="200" t="s">
        <v>80</v>
      </c>
      <c r="AY96" s="19" t="s">
        <v>135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9" t="s">
        <v>78</v>
      </c>
      <c r="BK96" s="201">
        <f>ROUND(I96*H96,2)</f>
        <v>0</v>
      </c>
      <c r="BL96" s="19" t="s">
        <v>141</v>
      </c>
      <c r="BM96" s="200" t="s">
        <v>160</v>
      </c>
    </row>
    <row r="97" spans="1:65" s="2" customFormat="1" ht="11.25">
      <c r="A97" s="36"/>
      <c r="B97" s="37"/>
      <c r="C97" s="38"/>
      <c r="D97" s="202" t="s">
        <v>142</v>
      </c>
      <c r="E97" s="38"/>
      <c r="F97" s="203" t="s">
        <v>610</v>
      </c>
      <c r="G97" s="38"/>
      <c r="H97" s="38"/>
      <c r="I97" s="110"/>
      <c r="J97" s="38"/>
      <c r="K97" s="38"/>
      <c r="L97" s="41"/>
      <c r="M97" s="204"/>
      <c r="N97" s="205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142</v>
      </c>
      <c r="AU97" s="19" t="s">
        <v>80</v>
      </c>
    </row>
    <row r="98" spans="1:65" s="2" customFormat="1" ht="16.5" customHeight="1">
      <c r="A98" s="36"/>
      <c r="B98" s="37"/>
      <c r="C98" s="189" t="s">
        <v>163</v>
      </c>
      <c r="D98" s="189" t="s">
        <v>137</v>
      </c>
      <c r="E98" s="190" t="s">
        <v>611</v>
      </c>
      <c r="F98" s="191" t="s">
        <v>612</v>
      </c>
      <c r="G98" s="192" t="s">
        <v>604</v>
      </c>
      <c r="H98" s="193">
        <v>1</v>
      </c>
      <c r="I98" s="194"/>
      <c r="J98" s="195">
        <f>ROUND(I98*H98,2)</f>
        <v>0</v>
      </c>
      <c r="K98" s="191" t="s">
        <v>19</v>
      </c>
      <c r="L98" s="41"/>
      <c r="M98" s="196" t="s">
        <v>19</v>
      </c>
      <c r="N98" s="197" t="s">
        <v>41</v>
      </c>
      <c r="O98" s="66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0" t="s">
        <v>141</v>
      </c>
      <c r="AT98" s="200" t="s">
        <v>137</v>
      </c>
      <c r="AU98" s="200" t="s">
        <v>80</v>
      </c>
      <c r="AY98" s="19" t="s">
        <v>135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9" t="s">
        <v>78</v>
      </c>
      <c r="BK98" s="201">
        <f>ROUND(I98*H98,2)</f>
        <v>0</v>
      </c>
      <c r="BL98" s="19" t="s">
        <v>141</v>
      </c>
      <c r="BM98" s="200" t="s">
        <v>166</v>
      </c>
    </row>
    <row r="99" spans="1:65" s="2" customFormat="1" ht="11.25">
      <c r="A99" s="36"/>
      <c r="B99" s="37"/>
      <c r="C99" s="38"/>
      <c r="D99" s="202" t="s">
        <v>142</v>
      </c>
      <c r="E99" s="38"/>
      <c r="F99" s="203" t="s">
        <v>612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142</v>
      </c>
      <c r="AU99" s="19" t="s">
        <v>80</v>
      </c>
    </row>
    <row r="100" spans="1:65" s="2" customFormat="1" ht="16.5" customHeight="1">
      <c r="A100" s="36"/>
      <c r="B100" s="37"/>
      <c r="C100" s="189" t="s">
        <v>156</v>
      </c>
      <c r="D100" s="189" t="s">
        <v>137</v>
      </c>
      <c r="E100" s="190" t="s">
        <v>613</v>
      </c>
      <c r="F100" s="191" t="s">
        <v>614</v>
      </c>
      <c r="G100" s="192" t="s">
        <v>604</v>
      </c>
      <c r="H100" s="193">
        <v>2</v>
      </c>
      <c r="I100" s="194"/>
      <c r="J100" s="195">
        <f>ROUND(I100*H100,2)</f>
        <v>0</v>
      </c>
      <c r="K100" s="191" t="s">
        <v>19</v>
      </c>
      <c r="L100" s="41"/>
      <c r="M100" s="196" t="s">
        <v>19</v>
      </c>
      <c r="N100" s="197" t="s">
        <v>41</v>
      </c>
      <c r="O100" s="66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0" t="s">
        <v>141</v>
      </c>
      <c r="AT100" s="200" t="s">
        <v>137</v>
      </c>
      <c r="AU100" s="200" t="s">
        <v>80</v>
      </c>
      <c r="AY100" s="19" t="s">
        <v>135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9" t="s">
        <v>78</v>
      </c>
      <c r="BK100" s="201">
        <f>ROUND(I100*H100,2)</f>
        <v>0</v>
      </c>
      <c r="BL100" s="19" t="s">
        <v>141</v>
      </c>
      <c r="BM100" s="200" t="s">
        <v>169</v>
      </c>
    </row>
    <row r="101" spans="1:65" s="2" customFormat="1" ht="11.25">
      <c r="A101" s="36"/>
      <c r="B101" s="37"/>
      <c r="C101" s="38"/>
      <c r="D101" s="202" t="s">
        <v>142</v>
      </c>
      <c r="E101" s="38"/>
      <c r="F101" s="203" t="s">
        <v>614</v>
      </c>
      <c r="G101" s="38"/>
      <c r="H101" s="38"/>
      <c r="I101" s="110"/>
      <c r="J101" s="38"/>
      <c r="K101" s="38"/>
      <c r="L101" s="41"/>
      <c r="M101" s="204"/>
      <c r="N101" s="205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142</v>
      </c>
      <c r="AU101" s="19" t="s">
        <v>80</v>
      </c>
    </row>
    <row r="102" spans="1:65" s="2" customFormat="1" ht="16.5" customHeight="1">
      <c r="A102" s="36"/>
      <c r="B102" s="37"/>
      <c r="C102" s="189" t="s">
        <v>172</v>
      </c>
      <c r="D102" s="189" t="s">
        <v>137</v>
      </c>
      <c r="E102" s="190" t="s">
        <v>615</v>
      </c>
      <c r="F102" s="191" t="s">
        <v>616</v>
      </c>
      <c r="G102" s="192" t="s">
        <v>604</v>
      </c>
      <c r="H102" s="193">
        <v>1</v>
      </c>
      <c r="I102" s="194"/>
      <c r="J102" s="195">
        <f>ROUND(I102*H102,2)</f>
        <v>0</v>
      </c>
      <c r="K102" s="191" t="s">
        <v>19</v>
      </c>
      <c r="L102" s="41"/>
      <c r="M102" s="196" t="s">
        <v>19</v>
      </c>
      <c r="N102" s="197" t="s">
        <v>41</v>
      </c>
      <c r="O102" s="66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0" t="s">
        <v>141</v>
      </c>
      <c r="AT102" s="200" t="s">
        <v>137</v>
      </c>
      <c r="AU102" s="200" t="s">
        <v>80</v>
      </c>
      <c r="AY102" s="19" t="s">
        <v>135</v>
      </c>
      <c r="BE102" s="201">
        <f>IF(N102="základní",J102,0)</f>
        <v>0</v>
      </c>
      <c r="BF102" s="201">
        <f>IF(N102="snížená",J102,0)</f>
        <v>0</v>
      </c>
      <c r="BG102" s="201">
        <f>IF(N102="zákl. přenesená",J102,0)</f>
        <v>0</v>
      </c>
      <c r="BH102" s="201">
        <f>IF(N102="sníž. přenesená",J102,0)</f>
        <v>0</v>
      </c>
      <c r="BI102" s="201">
        <f>IF(N102="nulová",J102,0)</f>
        <v>0</v>
      </c>
      <c r="BJ102" s="19" t="s">
        <v>78</v>
      </c>
      <c r="BK102" s="201">
        <f>ROUND(I102*H102,2)</f>
        <v>0</v>
      </c>
      <c r="BL102" s="19" t="s">
        <v>141</v>
      </c>
      <c r="BM102" s="200" t="s">
        <v>176</v>
      </c>
    </row>
    <row r="103" spans="1:65" s="2" customFormat="1" ht="11.25">
      <c r="A103" s="36"/>
      <c r="B103" s="37"/>
      <c r="C103" s="38"/>
      <c r="D103" s="202" t="s">
        <v>142</v>
      </c>
      <c r="E103" s="38"/>
      <c r="F103" s="203" t="s">
        <v>616</v>
      </c>
      <c r="G103" s="38"/>
      <c r="H103" s="38"/>
      <c r="I103" s="110"/>
      <c r="J103" s="38"/>
      <c r="K103" s="38"/>
      <c r="L103" s="41"/>
      <c r="M103" s="204"/>
      <c r="N103" s="20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142</v>
      </c>
      <c r="AU103" s="19" t="s">
        <v>80</v>
      </c>
    </row>
    <row r="104" spans="1:65" s="2" customFormat="1" ht="16.5" customHeight="1">
      <c r="A104" s="36"/>
      <c r="B104" s="37"/>
      <c r="C104" s="189" t="s">
        <v>160</v>
      </c>
      <c r="D104" s="189" t="s">
        <v>137</v>
      </c>
      <c r="E104" s="190" t="s">
        <v>617</v>
      </c>
      <c r="F104" s="191" t="s">
        <v>618</v>
      </c>
      <c r="G104" s="192" t="s">
        <v>604</v>
      </c>
      <c r="H104" s="193">
        <v>5</v>
      </c>
      <c r="I104" s="194"/>
      <c r="J104" s="195">
        <f>ROUND(I104*H104,2)</f>
        <v>0</v>
      </c>
      <c r="K104" s="191" t="s">
        <v>19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141</v>
      </c>
      <c r="AT104" s="200" t="s">
        <v>137</v>
      </c>
      <c r="AU104" s="200" t="s">
        <v>80</v>
      </c>
      <c r="AY104" s="19" t="s">
        <v>135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141</v>
      </c>
      <c r="BM104" s="200" t="s">
        <v>186</v>
      </c>
    </row>
    <row r="105" spans="1:65" s="2" customFormat="1" ht="11.25">
      <c r="A105" s="36"/>
      <c r="B105" s="37"/>
      <c r="C105" s="38"/>
      <c r="D105" s="202" t="s">
        <v>142</v>
      </c>
      <c r="E105" s="38"/>
      <c r="F105" s="203" t="s">
        <v>618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142</v>
      </c>
      <c r="AU105" s="19" t="s">
        <v>80</v>
      </c>
    </row>
    <row r="106" spans="1:65" s="2" customFormat="1" ht="16.5" customHeight="1">
      <c r="A106" s="36"/>
      <c r="B106" s="37"/>
      <c r="C106" s="189" t="s">
        <v>188</v>
      </c>
      <c r="D106" s="189" t="s">
        <v>137</v>
      </c>
      <c r="E106" s="190" t="s">
        <v>619</v>
      </c>
      <c r="F106" s="191" t="s">
        <v>620</v>
      </c>
      <c r="G106" s="192" t="s">
        <v>604</v>
      </c>
      <c r="H106" s="193">
        <v>5</v>
      </c>
      <c r="I106" s="194"/>
      <c r="J106" s="195">
        <f>ROUND(I106*H106,2)</f>
        <v>0</v>
      </c>
      <c r="K106" s="191" t="s">
        <v>19</v>
      </c>
      <c r="L106" s="41"/>
      <c r="M106" s="196" t="s">
        <v>19</v>
      </c>
      <c r="N106" s="197" t="s">
        <v>41</v>
      </c>
      <c r="O106" s="66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141</v>
      </c>
      <c r="AT106" s="200" t="s">
        <v>137</v>
      </c>
      <c r="AU106" s="200" t="s">
        <v>80</v>
      </c>
      <c r="AY106" s="19" t="s">
        <v>135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9" t="s">
        <v>78</v>
      </c>
      <c r="BK106" s="201">
        <f>ROUND(I106*H106,2)</f>
        <v>0</v>
      </c>
      <c r="BL106" s="19" t="s">
        <v>141</v>
      </c>
      <c r="BM106" s="200" t="s">
        <v>191</v>
      </c>
    </row>
    <row r="107" spans="1:65" s="2" customFormat="1" ht="11.25">
      <c r="A107" s="36"/>
      <c r="B107" s="37"/>
      <c r="C107" s="38"/>
      <c r="D107" s="202" t="s">
        <v>142</v>
      </c>
      <c r="E107" s="38"/>
      <c r="F107" s="203" t="s">
        <v>620</v>
      </c>
      <c r="G107" s="38"/>
      <c r="H107" s="38"/>
      <c r="I107" s="110"/>
      <c r="J107" s="38"/>
      <c r="K107" s="38"/>
      <c r="L107" s="41"/>
      <c r="M107" s="204"/>
      <c r="N107" s="20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142</v>
      </c>
      <c r="AU107" s="19" t="s">
        <v>80</v>
      </c>
    </row>
    <row r="108" spans="1:65" s="2" customFormat="1" ht="16.5" customHeight="1">
      <c r="A108" s="36"/>
      <c r="B108" s="37"/>
      <c r="C108" s="189" t="s">
        <v>166</v>
      </c>
      <c r="D108" s="189" t="s">
        <v>137</v>
      </c>
      <c r="E108" s="190" t="s">
        <v>621</v>
      </c>
      <c r="F108" s="191" t="s">
        <v>622</v>
      </c>
      <c r="G108" s="192" t="s">
        <v>604</v>
      </c>
      <c r="H108" s="193">
        <v>10</v>
      </c>
      <c r="I108" s="194"/>
      <c r="J108" s="195">
        <f>ROUND(I108*H108,2)</f>
        <v>0</v>
      </c>
      <c r="K108" s="191" t="s">
        <v>19</v>
      </c>
      <c r="L108" s="41"/>
      <c r="M108" s="196" t="s">
        <v>19</v>
      </c>
      <c r="N108" s="197" t="s">
        <v>41</v>
      </c>
      <c r="O108" s="66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0" t="s">
        <v>141</v>
      </c>
      <c r="AT108" s="200" t="s">
        <v>137</v>
      </c>
      <c r="AU108" s="200" t="s">
        <v>80</v>
      </c>
      <c r="AY108" s="19" t="s">
        <v>135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9" t="s">
        <v>78</v>
      </c>
      <c r="BK108" s="201">
        <f>ROUND(I108*H108,2)</f>
        <v>0</v>
      </c>
      <c r="BL108" s="19" t="s">
        <v>141</v>
      </c>
      <c r="BM108" s="200" t="s">
        <v>196</v>
      </c>
    </row>
    <row r="109" spans="1:65" s="2" customFormat="1" ht="11.25">
      <c r="A109" s="36"/>
      <c r="B109" s="37"/>
      <c r="C109" s="38"/>
      <c r="D109" s="202" t="s">
        <v>142</v>
      </c>
      <c r="E109" s="38"/>
      <c r="F109" s="203" t="s">
        <v>623</v>
      </c>
      <c r="G109" s="38"/>
      <c r="H109" s="38"/>
      <c r="I109" s="110"/>
      <c r="J109" s="38"/>
      <c r="K109" s="38"/>
      <c r="L109" s="41"/>
      <c r="M109" s="204"/>
      <c r="N109" s="20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142</v>
      </c>
      <c r="AU109" s="19" t="s">
        <v>80</v>
      </c>
    </row>
    <row r="110" spans="1:65" s="2" customFormat="1" ht="16.5" customHeight="1">
      <c r="A110" s="36"/>
      <c r="B110" s="37"/>
      <c r="C110" s="189" t="s">
        <v>204</v>
      </c>
      <c r="D110" s="189" t="s">
        <v>137</v>
      </c>
      <c r="E110" s="190" t="s">
        <v>624</v>
      </c>
      <c r="F110" s="191" t="s">
        <v>625</v>
      </c>
      <c r="G110" s="192" t="s">
        <v>604</v>
      </c>
      <c r="H110" s="193">
        <v>2</v>
      </c>
      <c r="I110" s="194"/>
      <c r="J110" s="195">
        <f>ROUND(I110*H110,2)</f>
        <v>0</v>
      </c>
      <c r="K110" s="191" t="s">
        <v>19</v>
      </c>
      <c r="L110" s="41"/>
      <c r="M110" s="196" t="s">
        <v>19</v>
      </c>
      <c r="N110" s="197" t="s">
        <v>41</v>
      </c>
      <c r="O110" s="66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141</v>
      </c>
      <c r="AT110" s="200" t="s">
        <v>137</v>
      </c>
      <c r="AU110" s="200" t="s">
        <v>80</v>
      </c>
      <c r="AY110" s="19" t="s">
        <v>135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9" t="s">
        <v>78</v>
      </c>
      <c r="BK110" s="201">
        <f>ROUND(I110*H110,2)</f>
        <v>0</v>
      </c>
      <c r="BL110" s="19" t="s">
        <v>141</v>
      </c>
      <c r="BM110" s="200" t="s">
        <v>207</v>
      </c>
    </row>
    <row r="111" spans="1:65" s="2" customFormat="1" ht="11.25">
      <c r="A111" s="36"/>
      <c r="B111" s="37"/>
      <c r="C111" s="38"/>
      <c r="D111" s="202" t="s">
        <v>142</v>
      </c>
      <c r="E111" s="38"/>
      <c r="F111" s="203" t="s">
        <v>626</v>
      </c>
      <c r="G111" s="38"/>
      <c r="H111" s="38"/>
      <c r="I111" s="110"/>
      <c r="J111" s="38"/>
      <c r="K111" s="38"/>
      <c r="L111" s="41"/>
      <c r="M111" s="204"/>
      <c r="N111" s="205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142</v>
      </c>
      <c r="AU111" s="19" t="s">
        <v>80</v>
      </c>
    </row>
    <row r="112" spans="1:65" s="2" customFormat="1" ht="16.5" customHeight="1">
      <c r="A112" s="36"/>
      <c r="B112" s="37"/>
      <c r="C112" s="189" t="s">
        <v>169</v>
      </c>
      <c r="D112" s="189" t="s">
        <v>137</v>
      </c>
      <c r="E112" s="190" t="s">
        <v>627</v>
      </c>
      <c r="F112" s="191" t="s">
        <v>628</v>
      </c>
      <c r="G112" s="192" t="s">
        <v>604</v>
      </c>
      <c r="H112" s="193">
        <v>2</v>
      </c>
      <c r="I112" s="194"/>
      <c r="J112" s="195">
        <f>ROUND(I112*H112,2)</f>
        <v>0</v>
      </c>
      <c r="K112" s="191" t="s">
        <v>19</v>
      </c>
      <c r="L112" s="41"/>
      <c r="M112" s="196" t="s">
        <v>19</v>
      </c>
      <c r="N112" s="197" t="s">
        <v>41</v>
      </c>
      <c r="O112" s="66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0" t="s">
        <v>141</v>
      </c>
      <c r="AT112" s="200" t="s">
        <v>137</v>
      </c>
      <c r="AU112" s="200" t="s">
        <v>80</v>
      </c>
      <c r="AY112" s="19" t="s">
        <v>135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9" t="s">
        <v>78</v>
      </c>
      <c r="BK112" s="201">
        <f>ROUND(I112*H112,2)</f>
        <v>0</v>
      </c>
      <c r="BL112" s="19" t="s">
        <v>141</v>
      </c>
      <c r="BM112" s="200" t="s">
        <v>212</v>
      </c>
    </row>
    <row r="113" spans="1:65" s="2" customFormat="1" ht="11.25">
      <c r="A113" s="36"/>
      <c r="B113" s="37"/>
      <c r="C113" s="38"/>
      <c r="D113" s="202" t="s">
        <v>142</v>
      </c>
      <c r="E113" s="38"/>
      <c r="F113" s="203" t="s">
        <v>628</v>
      </c>
      <c r="G113" s="38"/>
      <c r="H113" s="38"/>
      <c r="I113" s="110"/>
      <c r="J113" s="38"/>
      <c r="K113" s="38"/>
      <c r="L113" s="41"/>
      <c r="M113" s="204"/>
      <c r="N113" s="20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142</v>
      </c>
      <c r="AU113" s="19" t="s">
        <v>80</v>
      </c>
    </row>
    <row r="114" spans="1:65" s="12" customFormat="1" ht="22.9" customHeight="1">
      <c r="B114" s="173"/>
      <c r="C114" s="174"/>
      <c r="D114" s="175" t="s">
        <v>69</v>
      </c>
      <c r="E114" s="187" t="s">
        <v>629</v>
      </c>
      <c r="F114" s="187" t="s">
        <v>630</v>
      </c>
      <c r="G114" s="174"/>
      <c r="H114" s="174"/>
      <c r="I114" s="177"/>
      <c r="J114" s="188">
        <f>BK114</f>
        <v>0</v>
      </c>
      <c r="K114" s="174"/>
      <c r="L114" s="179"/>
      <c r="M114" s="180"/>
      <c r="N114" s="181"/>
      <c r="O114" s="181"/>
      <c r="P114" s="182">
        <f>SUM(P115:P130)</f>
        <v>0</v>
      </c>
      <c r="Q114" s="181"/>
      <c r="R114" s="182">
        <f>SUM(R115:R130)</f>
        <v>0</v>
      </c>
      <c r="S114" s="181"/>
      <c r="T114" s="183">
        <f>SUM(T115:T130)</f>
        <v>0</v>
      </c>
      <c r="AR114" s="184" t="s">
        <v>78</v>
      </c>
      <c r="AT114" s="185" t="s">
        <v>69</v>
      </c>
      <c r="AU114" s="185" t="s">
        <v>78</v>
      </c>
      <c r="AY114" s="184" t="s">
        <v>135</v>
      </c>
      <c r="BK114" s="186">
        <f>SUM(BK115:BK130)</f>
        <v>0</v>
      </c>
    </row>
    <row r="115" spans="1:65" s="2" customFormat="1" ht="16.5" customHeight="1">
      <c r="A115" s="36"/>
      <c r="B115" s="37"/>
      <c r="C115" s="189" t="s">
        <v>213</v>
      </c>
      <c r="D115" s="189" t="s">
        <v>137</v>
      </c>
      <c r="E115" s="190" t="s">
        <v>631</v>
      </c>
      <c r="F115" s="191" t="s">
        <v>632</v>
      </c>
      <c r="G115" s="192" t="s">
        <v>257</v>
      </c>
      <c r="H115" s="193">
        <v>100</v>
      </c>
      <c r="I115" s="194"/>
      <c r="J115" s="195">
        <f>ROUND(I115*H115,2)</f>
        <v>0</v>
      </c>
      <c r="K115" s="191" t="s">
        <v>19</v>
      </c>
      <c r="L115" s="41"/>
      <c r="M115" s="196" t="s">
        <v>19</v>
      </c>
      <c r="N115" s="197" t="s">
        <v>41</v>
      </c>
      <c r="O115" s="66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141</v>
      </c>
      <c r="AT115" s="200" t="s">
        <v>137</v>
      </c>
      <c r="AU115" s="200" t="s">
        <v>80</v>
      </c>
      <c r="AY115" s="19" t="s">
        <v>135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9" t="s">
        <v>78</v>
      </c>
      <c r="BK115" s="201">
        <f>ROUND(I115*H115,2)</f>
        <v>0</v>
      </c>
      <c r="BL115" s="19" t="s">
        <v>141</v>
      </c>
      <c r="BM115" s="200" t="s">
        <v>216</v>
      </c>
    </row>
    <row r="116" spans="1:65" s="2" customFormat="1" ht="11.25">
      <c r="A116" s="36"/>
      <c r="B116" s="37"/>
      <c r="C116" s="38"/>
      <c r="D116" s="202" t="s">
        <v>142</v>
      </c>
      <c r="E116" s="38"/>
      <c r="F116" s="203" t="s">
        <v>632</v>
      </c>
      <c r="G116" s="38"/>
      <c r="H116" s="38"/>
      <c r="I116" s="110"/>
      <c r="J116" s="38"/>
      <c r="K116" s="38"/>
      <c r="L116" s="41"/>
      <c r="M116" s="204"/>
      <c r="N116" s="205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142</v>
      </c>
      <c r="AU116" s="19" t="s">
        <v>80</v>
      </c>
    </row>
    <row r="117" spans="1:65" s="2" customFormat="1" ht="16.5" customHeight="1">
      <c r="A117" s="36"/>
      <c r="B117" s="37"/>
      <c r="C117" s="189" t="s">
        <v>176</v>
      </c>
      <c r="D117" s="189" t="s">
        <v>137</v>
      </c>
      <c r="E117" s="190" t="s">
        <v>633</v>
      </c>
      <c r="F117" s="191" t="s">
        <v>634</v>
      </c>
      <c r="G117" s="192" t="s">
        <v>257</v>
      </c>
      <c r="H117" s="193">
        <v>80</v>
      </c>
      <c r="I117" s="194"/>
      <c r="J117" s="195">
        <f>ROUND(I117*H117,2)</f>
        <v>0</v>
      </c>
      <c r="K117" s="191" t="s">
        <v>19</v>
      </c>
      <c r="L117" s="41"/>
      <c r="M117" s="196" t="s">
        <v>19</v>
      </c>
      <c r="N117" s="197" t="s">
        <v>41</v>
      </c>
      <c r="O117" s="66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141</v>
      </c>
      <c r="AT117" s="200" t="s">
        <v>137</v>
      </c>
      <c r="AU117" s="200" t="s">
        <v>80</v>
      </c>
      <c r="AY117" s="19" t="s">
        <v>135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9" t="s">
        <v>78</v>
      </c>
      <c r="BK117" s="201">
        <f>ROUND(I117*H117,2)</f>
        <v>0</v>
      </c>
      <c r="BL117" s="19" t="s">
        <v>141</v>
      </c>
      <c r="BM117" s="200" t="s">
        <v>233</v>
      </c>
    </row>
    <row r="118" spans="1:65" s="2" customFormat="1" ht="11.25">
      <c r="A118" s="36"/>
      <c r="B118" s="37"/>
      <c r="C118" s="38"/>
      <c r="D118" s="202" t="s">
        <v>142</v>
      </c>
      <c r="E118" s="38"/>
      <c r="F118" s="203" t="s">
        <v>634</v>
      </c>
      <c r="G118" s="38"/>
      <c r="H118" s="38"/>
      <c r="I118" s="110"/>
      <c r="J118" s="38"/>
      <c r="K118" s="38"/>
      <c r="L118" s="41"/>
      <c r="M118" s="204"/>
      <c r="N118" s="20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142</v>
      </c>
      <c r="AU118" s="19" t="s">
        <v>80</v>
      </c>
    </row>
    <row r="119" spans="1:65" s="2" customFormat="1" ht="16.5" customHeight="1">
      <c r="A119" s="36"/>
      <c r="B119" s="37"/>
      <c r="C119" s="189" t="s">
        <v>8</v>
      </c>
      <c r="D119" s="189" t="s">
        <v>137</v>
      </c>
      <c r="E119" s="190" t="s">
        <v>635</v>
      </c>
      <c r="F119" s="191" t="s">
        <v>636</v>
      </c>
      <c r="G119" s="192" t="s">
        <v>257</v>
      </c>
      <c r="H119" s="193">
        <v>40</v>
      </c>
      <c r="I119" s="194"/>
      <c r="J119" s="195">
        <f>ROUND(I119*H119,2)</f>
        <v>0</v>
      </c>
      <c r="K119" s="191" t="s">
        <v>19</v>
      </c>
      <c r="L119" s="41"/>
      <c r="M119" s="196" t="s">
        <v>19</v>
      </c>
      <c r="N119" s="197" t="s">
        <v>41</v>
      </c>
      <c r="O119" s="66"/>
      <c r="P119" s="198">
        <f>O119*H119</f>
        <v>0</v>
      </c>
      <c r="Q119" s="198">
        <v>0</v>
      </c>
      <c r="R119" s="198">
        <f>Q119*H119</f>
        <v>0</v>
      </c>
      <c r="S119" s="198">
        <v>0</v>
      </c>
      <c r="T119" s="19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0" t="s">
        <v>141</v>
      </c>
      <c r="AT119" s="200" t="s">
        <v>137</v>
      </c>
      <c r="AU119" s="200" t="s">
        <v>80</v>
      </c>
      <c r="AY119" s="19" t="s">
        <v>135</v>
      </c>
      <c r="BE119" s="201">
        <f>IF(N119="základní",J119,0)</f>
        <v>0</v>
      </c>
      <c r="BF119" s="201">
        <f>IF(N119="snížená",J119,0)</f>
        <v>0</v>
      </c>
      <c r="BG119" s="201">
        <f>IF(N119="zákl. přenesená",J119,0)</f>
        <v>0</v>
      </c>
      <c r="BH119" s="201">
        <f>IF(N119="sníž. přenesená",J119,0)</f>
        <v>0</v>
      </c>
      <c r="BI119" s="201">
        <f>IF(N119="nulová",J119,0)</f>
        <v>0</v>
      </c>
      <c r="BJ119" s="19" t="s">
        <v>78</v>
      </c>
      <c r="BK119" s="201">
        <f>ROUND(I119*H119,2)</f>
        <v>0</v>
      </c>
      <c r="BL119" s="19" t="s">
        <v>141</v>
      </c>
      <c r="BM119" s="200" t="s">
        <v>237</v>
      </c>
    </row>
    <row r="120" spans="1:65" s="2" customFormat="1" ht="11.25">
      <c r="A120" s="36"/>
      <c r="B120" s="37"/>
      <c r="C120" s="38"/>
      <c r="D120" s="202" t="s">
        <v>142</v>
      </c>
      <c r="E120" s="38"/>
      <c r="F120" s="203" t="s">
        <v>636</v>
      </c>
      <c r="G120" s="38"/>
      <c r="H120" s="38"/>
      <c r="I120" s="110"/>
      <c r="J120" s="38"/>
      <c r="K120" s="38"/>
      <c r="L120" s="41"/>
      <c r="M120" s="204"/>
      <c r="N120" s="205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142</v>
      </c>
      <c r="AU120" s="19" t="s">
        <v>80</v>
      </c>
    </row>
    <row r="121" spans="1:65" s="2" customFormat="1" ht="16.5" customHeight="1">
      <c r="A121" s="36"/>
      <c r="B121" s="37"/>
      <c r="C121" s="189" t="s">
        <v>186</v>
      </c>
      <c r="D121" s="189" t="s">
        <v>137</v>
      </c>
      <c r="E121" s="190" t="s">
        <v>637</v>
      </c>
      <c r="F121" s="191" t="s">
        <v>638</v>
      </c>
      <c r="G121" s="192" t="s">
        <v>257</v>
      </c>
      <c r="H121" s="193">
        <v>310</v>
      </c>
      <c r="I121" s="194"/>
      <c r="J121" s="195">
        <f>ROUND(I121*H121,2)</f>
        <v>0</v>
      </c>
      <c r="K121" s="191" t="s">
        <v>19</v>
      </c>
      <c r="L121" s="41"/>
      <c r="M121" s="196" t="s">
        <v>19</v>
      </c>
      <c r="N121" s="197" t="s">
        <v>41</v>
      </c>
      <c r="O121" s="66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0" t="s">
        <v>141</v>
      </c>
      <c r="AT121" s="200" t="s">
        <v>137</v>
      </c>
      <c r="AU121" s="200" t="s">
        <v>80</v>
      </c>
      <c r="AY121" s="19" t="s">
        <v>135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9" t="s">
        <v>78</v>
      </c>
      <c r="BK121" s="201">
        <f>ROUND(I121*H121,2)</f>
        <v>0</v>
      </c>
      <c r="BL121" s="19" t="s">
        <v>141</v>
      </c>
      <c r="BM121" s="200" t="s">
        <v>240</v>
      </c>
    </row>
    <row r="122" spans="1:65" s="2" customFormat="1" ht="11.25">
      <c r="A122" s="36"/>
      <c r="B122" s="37"/>
      <c r="C122" s="38"/>
      <c r="D122" s="202" t="s">
        <v>142</v>
      </c>
      <c r="E122" s="38"/>
      <c r="F122" s="203" t="s">
        <v>638</v>
      </c>
      <c r="G122" s="38"/>
      <c r="H122" s="38"/>
      <c r="I122" s="110"/>
      <c r="J122" s="38"/>
      <c r="K122" s="38"/>
      <c r="L122" s="41"/>
      <c r="M122" s="204"/>
      <c r="N122" s="205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142</v>
      </c>
      <c r="AU122" s="19" t="s">
        <v>80</v>
      </c>
    </row>
    <row r="123" spans="1:65" s="2" customFormat="1" ht="16.5" customHeight="1">
      <c r="A123" s="36"/>
      <c r="B123" s="37"/>
      <c r="C123" s="189" t="s">
        <v>245</v>
      </c>
      <c r="D123" s="189" t="s">
        <v>137</v>
      </c>
      <c r="E123" s="190" t="s">
        <v>639</v>
      </c>
      <c r="F123" s="191" t="s">
        <v>640</v>
      </c>
      <c r="G123" s="192" t="s">
        <v>257</v>
      </c>
      <c r="H123" s="193">
        <v>50</v>
      </c>
      <c r="I123" s="194"/>
      <c r="J123" s="195">
        <f>ROUND(I123*H123,2)</f>
        <v>0</v>
      </c>
      <c r="K123" s="191" t="s">
        <v>19</v>
      </c>
      <c r="L123" s="41"/>
      <c r="M123" s="196" t="s">
        <v>19</v>
      </c>
      <c r="N123" s="197" t="s">
        <v>41</v>
      </c>
      <c r="O123" s="66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0" t="s">
        <v>141</v>
      </c>
      <c r="AT123" s="200" t="s">
        <v>137</v>
      </c>
      <c r="AU123" s="200" t="s">
        <v>80</v>
      </c>
      <c r="AY123" s="19" t="s">
        <v>135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9" t="s">
        <v>78</v>
      </c>
      <c r="BK123" s="201">
        <f>ROUND(I123*H123,2)</f>
        <v>0</v>
      </c>
      <c r="BL123" s="19" t="s">
        <v>141</v>
      </c>
      <c r="BM123" s="200" t="s">
        <v>248</v>
      </c>
    </row>
    <row r="124" spans="1:65" s="2" customFormat="1" ht="11.25">
      <c r="A124" s="36"/>
      <c r="B124" s="37"/>
      <c r="C124" s="38"/>
      <c r="D124" s="202" t="s">
        <v>142</v>
      </c>
      <c r="E124" s="38"/>
      <c r="F124" s="203" t="s">
        <v>640</v>
      </c>
      <c r="G124" s="38"/>
      <c r="H124" s="38"/>
      <c r="I124" s="110"/>
      <c r="J124" s="38"/>
      <c r="K124" s="38"/>
      <c r="L124" s="41"/>
      <c r="M124" s="204"/>
      <c r="N124" s="205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142</v>
      </c>
      <c r="AU124" s="19" t="s">
        <v>80</v>
      </c>
    </row>
    <row r="125" spans="1:65" s="2" customFormat="1" ht="16.5" customHeight="1">
      <c r="A125" s="36"/>
      <c r="B125" s="37"/>
      <c r="C125" s="189" t="s">
        <v>191</v>
      </c>
      <c r="D125" s="189" t="s">
        <v>137</v>
      </c>
      <c r="E125" s="190" t="s">
        <v>641</v>
      </c>
      <c r="F125" s="191" t="s">
        <v>642</v>
      </c>
      <c r="G125" s="192" t="s">
        <v>257</v>
      </c>
      <c r="H125" s="193">
        <v>50</v>
      </c>
      <c r="I125" s="194"/>
      <c r="J125" s="195">
        <f>ROUND(I125*H125,2)</f>
        <v>0</v>
      </c>
      <c r="K125" s="191" t="s">
        <v>19</v>
      </c>
      <c r="L125" s="41"/>
      <c r="M125" s="196" t="s">
        <v>19</v>
      </c>
      <c r="N125" s="197" t="s">
        <v>41</v>
      </c>
      <c r="O125" s="66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0" t="s">
        <v>141</v>
      </c>
      <c r="AT125" s="200" t="s">
        <v>137</v>
      </c>
      <c r="AU125" s="200" t="s">
        <v>80</v>
      </c>
      <c r="AY125" s="19" t="s">
        <v>135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9" t="s">
        <v>78</v>
      </c>
      <c r="BK125" s="201">
        <f>ROUND(I125*H125,2)</f>
        <v>0</v>
      </c>
      <c r="BL125" s="19" t="s">
        <v>141</v>
      </c>
      <c r="BM125" s="200" t="s">
        <v>251</v>
      </c>
    </row>
    <row r="126" spans="1:65" s="2" customFormat="1" ht="11.25">
      <c r="A126" s="36"/>
      <c r="B126" s="37"/>
      <c r="C126" s="38"/>
      <c r="D126" s="202" t="s">
        <v>142</v>
      </c>
      <c r="E126" s="38"/>
      <c r="F126" s="203" t="s">
        <v>642</v>
      </c>
      <c r="G126" s="38"/>
      <c r="H126" s="38"/>
      <c r="I126" s="110"/>
      <c r="J126" s="38"/>
      <c r="K126" s="38"/>
      <c r="L126" s="41"/>
      <c r="M126" s="204"/>
      <c r="N126" s="205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142</v>
      </c>
      <c r="AU126" s="19" t="s">
        <v>80</v>
      </c>
    </row>
    <row r="127" spans="1:65" s="2" customFormat="1" ht="16.5" customHeight="1">
      <c r="A127" s="36"/>
      <c r="B127" s="37"/>
      <c r="C127" s="189" t="s">
        <v>254</v>
      </c>
      <c r="D127" s="189" t="s">
        <v>137</v>
      </c>
      <c r="E127" s="190" t="s">
        <v>643</v>
      </c>
      <c r="F127" s="191" t="s">
        <v>644</v>
      </c>
      <c r="G127" s="192" t="s">
        <v>257</v>
      </c>
      <c r="H127" s="193">
        <v>30</v>
      </c>
      <c r="I127" s="194"/>
      <c r="J127" s="195">
        <f>ROUND(I127*H127,2)</f>
        <v>0</v>
      </c>
      <c r="K127" s="191" t="s">
        <v>19</v>
      </c>
      <c r="L127" s="41"/>
      <c r="M127" s="196" t="s">
        <v>19</v>
      </c>
      <c r="N127" s="197" t="s">
        <v>41</v>
      </c>
      <c r="O127" s="66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0" t="s">
        <v>141</v>
      </c>
      <c r="AT127" s="200" t="s">
        <v>137</v>
      </c>
      <c r="AU127" s="200" t="s">
        <v>80</v>
      </c>
      <c r="AY127" s="19" t="s">
        <v>135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9" t="s">
        <v>78</v>
      </c>
      <c r="BK127" s="201">
        <f>ROUND(I127*H127,2)</f>
        <v>0</v>
      </c>
      <c r="BL127" s="19" t="s">
        <v>141</v>
      </c>
      <c r="BM127" s="200" t="s">
        <v>258</v>
      </c>
    </row>
    <row r="128" spans="1:65" s="2" customFormat="1" ht="11.25">
      <c r="A128" s="36"/>
      <c r="B128" s="37"/>
      <c r="C128" s="38"/>
      <c r="D128" s="202" t="s">
        <v>142</v>
      </c>
      <c r="E128" s="38"/>
      <c r="F128" s="203" t="s">
        <v>644</v>
      </c>
      <c r="G128" s="38"/>
      <c r="H128" s="38"/>
      <c r="I128" s="110"/>
      <c r="J128" s="38"/>
      <c r="K128" s="38"/>
      <c r="L128" s="41"/>
      <c r="M128" s="204"/>
      <c r="N128" s="205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142</v>
      </c>
      <c r="AU128" s="19" t="s">
        <v>80</v>
      </c>
    </row>
    <row r="129" spans="1:65" s="2" customFormat="1" ht="16.5" customHeight="1">
      <c r="A129" s="36"/>
      <c r="B129" s="37"/>
      <c r="C129" s="189" t="s">
        <v>196</v>
      </c>
      <c r="D129" s="189" t="s">
        <v>137</v>
      </c>
      <c r="E129" s="190" t="s">
        <v>645</v>
      </c>
      <c r="F129" s="191" t="s">
        <v>646</v>
      </c>
      <c r="G129" s="192" t="s">
        <v>257</v>
      </c>
      <c r="H129" s="193">
        <v>20</v>
      </c>
      <c r="I129" s="194"/>
      <c r="J129" s="195">
        <f>ROUND(I129*H129,2)</f>
        <v>0</v>
      </c>
      <c r="K129" s="191" t="s">
        <v>19</v>
      </c>
      <c r="L129" s="41"/>
      <c r="M129" s="196" t="s">
        <v>19</v>
      </c>
      <c r="N129" s="197" t="s">
        <v>41</v>
      </c>
      <c r="O129" s="66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0" t="s">
        <v>141</v>
      </c>
      <c r="AT129" s="200" t="s">
        <v>137</v>
      </c>
      <c r="AU129" s="200" t="s">
        <v>80</v>
      </c>
      <c r="AY129" s="19" t="s">
        <v>135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9" t="s">
        <v>78</v>
      </c>
      <c r="BK129" s="201">
        <f>ROUND(I129*H129,2)</f>
        <v>0</v>
      </c>
      <c r="BL129" s="19" t="s">
        <v>141</v>
      </c>
      <c r="BM129" s="200" t="s">
        <v>264</v>
      </c>
    </row>
    <row r="130" spans="1:65" s="2" customFormat="1" ht="11.25">
      <c r="A130" s="36"/>
      <c r="B130" s="37"/>
      <c r="C130" s="38"/>
      <c r="D130" s="202" t="s">
        <v>142</v>
      </c>
      <c r="E130" s="38"/>
      <c r="F130" s="203" t="s">
        <v>646</v>
      </c>
      <c r="G130" s="38"/>
      <c r="H130" s="38"/>
      <c r="I130" s="110"/>
      <c r="J130" s="38"/>
      <c r="K130" s="38"/>
      <c r="L130" s="41"/>
      <c r="M130" s="204"/>
      <c r="N130" s="205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142</v>
      </c>
      <c r="AU130" s="19" t="s">
        <v>80</v>
      </c>
    </row>
    <row r="131" spans="1:65" s="12" customFormat="1" ht="22.9" customHeight="1">
      <c r="B131" s="173"/>
      <c r="C131" s="174"/>
      <c r="D131" s="175" t="s">
        <v>69</v>
      </c>
      <c r="E131" s="187" t="s">
        <v>647</v>
      </c>
      <c r="F131" s="187" t="s">
        <v>648</v>
      </c>
      <c r="G131" s="174"/>
      <c r="H131" s="174"/>
      <c r="I131" s="177"/>
      <c r="J131" s="188">
        <f>BK131</f>
        <v>0</v>
      </c>
      <c r="K131" s="174"/>
      <c r="L131" s="179"/>
      <c r="M131" s="180"/>
      <c r="N131" s="181"/>
      <c r="O131" s="181"/>
      <c r="P131" s="182">
        <f>SUM(P132:P135)</f>
        <v>0</v>
      </c>
      <c r="Q131" s="181"/>
      <c r="R131" s="182">
        <f>SUM(R132:R135)</f>
        <v>0</v>
      </c>
      <c r="S131" s="181"/>
      <c r="T131" s="183">
        <f>SUM(T132:T135)</f>
        <v>0</v>
      </c>
      <c r="AR131" s="184" t="s">
        <v>78</v>
      </c>
      <c r="AT131" s="185" t="s">
        <v>69</v>
      </c>
      <c r="AU131" s="185" t="s">
        <v>78</v>
      </c>
      <c r="AY131" s="184" t="s">
        <v>135</v>
      </c>
      <c r="BK131" s="186">
        <f>SUM(BK132:BK135)</f>
        <v>0</v>
      </c>
    </row>
    <row r="132" spans="1:65" s="2" customFormat="1" ht="16.5" customHeight="1">
      <c r="A132" s="36"/>
      <c r="B132" s="37"/>
      <c r="C132" s="189" t="s">
        <v>7</v>
      </c>
      <c r="D132" s="189" t="s">
        <v>137</v>
      </c>
      <c r="E132" s="190" t="s">
        <v>649</v>
      </c>
      <c r="F132" s="191" t="s">
        <v>650</v>
      </c>
      <c r="G132" s="192" t="s">
        <v>604</v>
      </c>
      <c r="H132" s="193">
        <v>1</v>
      </c>
      <c r="I132" s="194"/>
      <c r="J132" s="195">
        <f>ROUND(I132*H132,2)</f>
        <v>0</v>
      </c>
      <c r="K132" s="191" t="s">
        <v>19</v>
      </c>
      <c r="L132" s="41"/>
      <c r="M132" s="196" t="s">
        <v>19</v>
      </c>
      <c r="N132" s="197" t="s">
        <v>41</v>
      </c>
      <c r="O132" s="6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141</v>
      </c>
      <c r="AT132" s="200" t="s">
        <v>137</v>
      </c>
      <c r="AU132" s="200" t="s">
        <v>80</v>
      </c>
      <c r="AY132" s="19" t="s">
        <v>135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9" t="s">
        <v>78</v>
      </c>
      <c r="BK132" s="201">
        <f>ROUND(I132*H132,2)</f>
        <v>0</v>
      </c>
      <c r="BL132" s="19" t="s">
        <v>141</v>
      </c>
      <c r="BM132" s="200" t="s">
        <v>268</v>
      </c>
    </row>
    <row r="133" spans="1:65" s="2" customFormat="1" ht="11.25">
      <c r="A133" s="36"/>
      <c r="B133" s="37"/>
      <c r="C133" s="38"/>
      <c r="D133" s="202" t="s">
        <v>142</v>
      </c>
      <c r="E133" s="38"/>
      <c r="F133" s="203" t="s">
        <v>650</v>
      </c>
      <c r="G133" s="38"/>
      <c r="H133" s="38"/>
      <c r="I133" s="110"/>
      <c r="J133" s="38"/>
      <c r="K133" s="38"/>
      <c r="L133" s="41"/>
      <c r="M133" s="204"/>
      <c r="N133" s="205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142</v>
      </c>
      <c r="AU133" s="19" t="s">
        <v>80</v>
      </c>
    </row>
    <row r="134" spans="1:65" s="2" customFormat="1" ht="16.5" customHeight="1">
      <c r="A134" s="36"/>
      <c r="B134" s="37"/>
      <c r="C134" s="189" t="s">
        <v>207</v>
      </c>
      <c r="D134" s="189" t="s">
        <v>137</v>
      </c>
      <c r="E134" s="190" t="s">
        <v>651</v>
      </c>
      <c r="F134" s="191" t="s">
        <v>652</v>
      </c>
      <c r="G134" s="192" t="s">
        <v>604</v>
      </c>
      <c r="H134" s="193">
        <v>1</v>
      </c>
      <c r="I134" s="194"/>
      <c r="J134" s="195">
        <f>ROUND(I134*H134,2)</f>
        <v>0</v>
      </c>
      <c r="K134" s="191" t="s">
        <v>19</v>
      </c>
      <c r="L134" s="41"/>
      <c r="M134" s="196" t="s">
        <v>19</v>
      </c>
      <c r="N134" s="197" t="s">
        <v>41</v>
      </c>
      <c r="O134" s="66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0" t="s">
        <v>141</v>
      </c>
      <c r="AT134" s="200" t="s">
        <v>137</v>
      </c>
      <c r="AU134" s="200" t="s">
        <v>80</v>
      </c>
      <c r="AY134" s="19" t="s">
        <v>135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9" t="s">
        <v>78</v>
      </c>
      <c r="BK134" s="201">
        <f>ROUND(I134*H134,2)</f>
        <v>0</v>
      </c>
      <c r="BL134" s="19" t="s">
        <v>141</v>
      </c>
      <c r="BM134" s="200" t="s">
        <v>272</v>
      </c>
    </row>
    <row r="135" spans="1:65" s="2" customFormat="1" ht="11.25">
      <c r="A135" s="36"/>
      <c r="B135" s="37"/>
      <c r="C135" s="38"/>
      <c r="D135" s="202" t="s">
        <v>142</v>
      </c>
      <c r="E135" s="38"/>
      <c r="F135" s="203" t="s">
        <v>653</v>
      </c>
      <c r="G135" s="38"/>
      <c r="H135" s="38"/>
      <c r="I135" s="110"/>
      <c r="J135" s="38"/>
      <c r="K135" s="38"/>
      <c r="L135" s="41"/>
      <c r="M135" s="204"/>
      <c r="N135" s="205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142</v>
      </c>
      <c r="AU135" s="19" t="s">
        <v>80</v>
      </c>
    </row>
    <row r="136" spans="1:65" s="12" customFormat="1" ht="22.9" customHeight="1">
      <c r="B136" s="173"/>
      <c r="C136" s="174"/>
      <c r="D136" s="175" t="s">
        <v>69</v>
      </c>
      <c r="E136" s="187" t="s">
        <v>654</v>
      </c>
      <c r="F136" s="187" t="s">
        <v>655</v>
      </c>
      <c r="G136" s="174"/>
      <c r="H136" s="174"/>
      <c r="I136" s="177"/>
      <c r="J136" s="188">
        <f>BK136</f>
        <v>0</v>
      </c>
      <c r="K136" s="174"/>
      <c r="L136" s="179"/>
      <c r="M136" s="180"/>
      <c r="N136" s="181"/>
      <c r="O136" s="181"/>
      <c r="P136" s="182">
        <f>SUM(P137:P140)</f>
        <v>0</v>
      </c>
      <c r="Q136" s="181"/>
      <c r="R136" s="182">
        <f>SUM(R137:R140)</f>
        <v>0</v>
      </c>
      <c r="S136" s="181"/>
      <c r="T136" s="183">
        <f>SUM(T137:T140)</f>
        <v>0</v>
      </c>
      <c r="AR136" s="184" t="s">
        <v>78</v>
      </c>
      <c r="AT136" s="185" t="s">
        <v>69</v>
      </c>
      <c r="AU136" s="185" t="s">
        <v>78</v>
      </c>
      <c r="AY136" s="184" t="s">
        <v>135</v>
      </c>
      <c r="BK136" s="186">
        <f>SUM(BK137:BK140)</f>
        <v>0</v>
      </c>
    </row>
    <row r="137" spans="1:65" s="2" customFormat="1" ht="16.5" customHeight="1">
      <c r="A137" s="36"/>
      <c r="B137" s="37"/>
      <c r="C137" s="189" t="s">
        <v>273</v>
      </c>
      <c r="D137" s="189" t="s">
        <v>137</v>
      </c>
      <c r="E137" s="190" t="s">
        <v>656</v>
      </c>
      <c r="F137" s="191" t="s">
        <v>657</v>
      </c>
      <c r="G137" s="192" t="s">
        <v>257</v>
      </c>
      <c r="H137" s="193">
        <v>80</v>
      </c>
      <c r="I137" s="194"/>
      <c r="J137" s="195">
        <f>ROUND(I137*H137,2)</f>
        <v>0</v>
      </c>
      <c r="K137" s="191" t="s">
        <v>19</v>
      </c>
      <c r="L137" s="41"/>
      <c r="M137" s="196" t="s">
        <v>19</v>
      </c>
      <c r="N137" s="197" t="s">
        <v>41</v>
      </c>
      <c r="O137" s="66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0" t="s">
        <v>141</v>
      </c>
      <c r="AT137" s="200" t="s">
        <v>137</v>
      </c>
      <c r="AU137" s="200" t="s">
        <v>80</v>
      </c>
      <c r="AY137" s="19" t="s">
        <v>135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9" t="s">
        <v>78</v>
      </c>
      <c r="BK137" s="201">
        <f>ROUND(I137*H137,2)</f>
        <v>0</v>
      </c>
      <c r="BL137" s="19" t="s">
        <v>141</v>
      </c>
      <c r="BM137" s="200" t="s">
        <v>276</v>
      </c>
    </row>
    <row r="138" spans="1:65" s="2" customFormat="1" ht="11.25">
      <c r="A138" s="36"/>
      <c r="B138" s="37"/>
      <c r="C138" s="38"/>
      <c r="D138" s="202" t="s">
        <v>142</v>
      </c>
      <c r="E138" s="38"/>
      <c r="F138" s="203" t="s">
        <v>657</v>
      </c>
      <c r="G138" s="38"/>
      <c r="H138" s="38"/>
      <c r="I138" s="110"/>
      <c r="J138" s="38"/>
      <c r="K138" s="38"/>
      <c r="L138" s="41"/>
      <c r="M138" s="204"/>
      <c r="N138" s="205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142</v>
      </c>
      <c r="AU138" s="19" t="s">
        <v>80</v>
      </c>
    </row>
    <row r="139" spans="1:65" s="2" customFormat="1" ht="16.5" customHeight="1">
      <c r="A139" s="36"/>
      <c r="B139" s="37"/>
      <c r="C139" s="189" t="s">
        <v>212</v>
      </c>
      <c r="D139" s="189" t="s">
        <v>137</v>
      </c>
      <c r="E139" s="190" t="s">
        <v>658</v>
      </c>
      <c r="F139" s="191" t="s">
        <v>659</v>
      </c>
      <c r="G139" s="192" t="s">
        <v>257</v>
      </c>
      <c r="H139" s="193">
        <v>40</v>
      </c>
      <c r="I139" s="194"/>
      <c r="J139" s="195">
        <f>ROUND(I139*H139,2)</f>
        <v>0</v>
      </c>
      <c r="K139" s="191" t="s">
        <v>19</v>
      </c>
      <c r="L139" s="41"/>
      <c r="M139" s="196" t="s">
        <v>19</v>
      </c>
      <c r="N139" s="197" t="s">
        <v>41</v>
      </c>
      <c r="O139" s="66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0" t="s">
        <v>141</v>
      </c>
      <c r="AT139" s="200" t="s">
        <v>137</v>
      </c>
      <c r="AU139" s="200" t="s">
        <v>80</v>
      </c>
      <c r="AY139" s="19" t="s">
        <v>135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9" t="s">
        <v>78</v>
      </c>
      <c r="BK139" s="201">
        <f>ROUND(I139*H139,2)</f>
        <v>0</v>
      </c>
      <c r="BL139" s="19" t="s">
        <v>141</v>
      </c>
      <c r="BM139" s="200" t="s">
        <v>280</v>
      </c>
    </row>
    <row r="140" spans="1:65" s="2" customFormat="1" ht="11.25">
      <c r="A140" s="36"/>
      <c r="B140" s="37"/>
      <c r="C140" s="38"/>
      <c r="D140" s="202" t="s">
        <v>142</v>
      </c>
      <c r="E140" s="38"/>
      <c r="F140" s="203" t="s">
        <v>659</v>
      </c>
      <c r="G140" s="38"/>
      <c r="H140" s="38"/>
      <c r="I140" s="110"/>
      <c r="J140" s="38"/>
      <c r="K140" s="38"/>
      <c r="L140" s="41"/>
      <c r="M140" s="204"/>
      <c r="N140" s="205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142</v>
      </c>
      <c r="AU140" s="19" t="s">
        <v>80</v>
      </c>
    </row>
    <row r="141" spans="1:65" s="12" customFormat="1" ht="22.9" customHeight="1">
      <c r="B141" s="173"/>
      <c r="C141" s="174"/>
      <c r="D141" s="175" t="s">
        <v>69</v>
      </c>
      <c r="E141" s="187" t="s">
        <v>660</v>
      </c>
      <c r="F141" s="187" t="s">
        <v>661</v>
      </c>
      <c r="G141" s="174"/>
      <c r="H141" s="174"/>
      <c r="I141" s="177"/>
      <c r="J141" s="188">
        <f>BK141</f>
        <v>0</v>
      </c>
      <c r="K141" s="174"/>
      <c r="L141" s="179"/>
      <c r="M141" s="180"/>
      <c r="N141" s="181"/>
      <c r="O141" s="181"/>
      <c r="P141" s="182">
        <f>SUM(P142:P151)</f>
        <v>0</v>
      </c>
      <c r="Q141" s="181"/>
      <c r="R141" s="182">
        <f>SUM(R142:R151)</f>
        <v>0</v>
      </c>
      <c r="S141" s="181"/>
      <c r="T141" s="183">
        <f>SUM(T142:T151)</f>
        <v>0</v>
      </c>
      <c r="AR141" s="184" t="s">
        <v>78</v>
      </c>
      <c r="AT141" s="185" t="s">
        <v>69</v>
      </c>
      <c r="AU141" s="185" t="s">
        <v>78</v>
      </c>
      <c r="AY141" s="184" t="s">
        <v>135</v>
      </c>
      <c r="BK141" s="186">
        <f>SUM(BK142:BK151)</f>
        <v>0</v>
      </c>
    </row>
    <row r="142" spans="1:65" s="2" customFormat="1" ht="16.5" customHeight="1">
      <c r="A142" s="36"/>
      <c r="B142" s="37"/>
      <c r="C142" s="189" t="s">
        <v>286</v>
      </c>
      <c r="D142" s="189" t="s">
        <v>137</v>
      </c>
      <c r="E142" s="190" t="s">
        <v>662</v>
      </c>
      <c r="F142" s="191" t="s">
        <v>663</v>
      </c>
      <c r="G142" s="192" t="s">
        <v>185</v>
      </c>
      <c r="H142" s="193">
        <v>1</v>
      </c>
      <c r="I142" s="194"/>
      <c r="J142" s="195">
        <f>ROUND(I142*H142,2)</f>
        <v>0</v>
      </c>
      <c r="K142" s="191" t="s">
        <v>19</v>
      </c>
      <c r="L142" s="41"/>
      <c r="M142" s="196" t="s">
        <v>19</v>
      </c>
      <c r="N142" s="197" t="s">
        <v>41</v>
      </c>
      <c r="O142" s="66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0" t="s">
        <v>141</v>
      </c>
      <c r="AT142" s="200" t="s">
        <v>137</v>
      </c>
      <c r="AU142" s="200" t="s">
        <v>80</v>
      </c>
      <c r="AY142" s="19" t="s">
        <v>135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9" t="s">
        <v>78</v>
      </c>
      <c r="BK142" s="201">
        <f>ROUND(I142*H142,2)</f>
        <v>0</v>
      </c>
      <c r="BL142" s="19" t="s">
        <v>141</v>
      </c>
      <c r="BM142" s="200" t="s">
        <v>289</v>
      </c>
    </row>
    <row r="143" spans="1:65" s="2" customFormat="1" ht="11.25">
      <c r="A143" s="36"/>
      <c r="B143" s="37"/>
      <c r="C143" s="38"/>
      <c r="D143" s="202" t="s">
        <v>142</v>
      </c>
      <c r="E143" s="38"/>
      <c r="F143" s="203" t="s">
        <v>663</v>
      </c>
      <c r="G143" s="38"/>
      <c r="H143" s="38"/>
      <c r="I143" s="110"/>
      <c r="J143" s="38"/>
      <c r="K143" s="38"/>
      <c r="L143" s="41"/>
      <c r="M143" s="204"/>
      <c r="N143" s="205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142</v>
      </c>
      <c r="AU143" s="19" t="s">
        <v>80</v>
      </c>
    </row>
    <row r="144" spans="1:65" s="2" customFormat="1" ht="16.5" customHeight="1">
      <c r="A144" s="36"/>
      <c r="B144" s="37"/>
      <c r="C144" s="189" t="s">
        <v>216</v>
      </c>
      <c r="D144" s="189" t="s">
        <v>137</v>
      </c>
      <c r="E144" s="190" t="s">
        <v>664</v>
      </c>
      <c r="F144" s="191" t="s">
        <v>665</v>
      </c>
      <c r="G144" s="192" t="s">
        <v>666</v>
      </c>
      <c r="H144" s="193">
        <v>20</v>
      </c>
      <c r="I144" s="194"/>
      <c r="J144" s="195">
        <f>ROUND(I144*H144,2)</f>
        <v>0</v>
      </c>
      <c r="K144" s="191" t="s">
        <v>19</v>
      </c>
      <c r="L144" s="41"/>
      <c r="M144" s="196" t="s">
        <v>19</v>
      </c>
      <c r="N144" s="197" t="s">
        <v>41</v>
      </c>
      <c r="O144" s="66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0" t="s">
        <v>141</v>
      </c>
      <c r="AT144" s="200" t="s">
        <v>137</v>
      </c>
      <c r="AU144" s="200" t="s">
        <v>80</v>
      </c>
      <c r="AY144" s="19" t="s">
        <v>135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9" t="s">
        <v>78</v>
      </c>
      <c r="BK144" s="201">
        <f>ROUND(I144*H144,2)</f>
        <v>0</v>
      </c>
      <c r="BL144" s="19" t="s">
        <v>141</v>
      </c>
      <c r="BM144" s="200" t="s">
        <v>292</v>
      </c>
    </row>
    <row r="145" spans="1:65" s="2" customFormat="1" ht="11.25">
      <c r="A145" s="36"/>
      <c r="B145" s="37"/>
      <c r="C145" s="38"/>
      <c r="D145" s="202" t="s">
        <v>142</v>
      </c>
      <c r="E145" s="38"/>
      <c r="F145" s="203" t="s">
        <v>665</v>
      </c>
      <c r="G145" s="38"/>
      <c r="H145" s="38"/>
      <c r="I145" s="110"/>
      <c r="J145" s="38"/>
      <c r="K145" s="38"/>
      <c r="L145" s="41"/>
      <c r="M145" s="204"/>
      <c r="N145" s="205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142</v>
      </c>
      <c r="AU145" s="19" t="s">
        <v>80</v>
      </c>
    </row>
    <row r="146" spans="1:65" s="2" customFormat="1" ht="16.5" customHeight="1">
      <c r="A146" s="36"/>
      <c r="B146" s="37"/>
      <c r="C146" s="189" t="s">
        <v>293</v>
      </c>
      <c r="D146" s="189" t="s">
        <v>137</v>
      </c>
      <c r="E146" s="190" t="s">
        <v>667</v>
      </c>
      <c r="F146" s="191" t="s">
        <v>668</v>
      </c>
      <c r="G146" s="192" t="s">
        <v>185</v>
      </c>
      <c r="H146" s="193">
        <v>1</v>
      </c>
      <c r="I146" s="194"/>
      <c r="J146" s="195">
        <f>ROUND(I146*H146,2)</f>
        <v>0</v>
      </c>
      <c r="K146" s="191" t="s">
        <v>19</v>
      </c>
      <c r="L146" s="41"/>
      <c r="M146" s="196" t="s">
        <v>19</v>
      </c>
      <c r="N146" s="197" t="s">
        <v>41</v>
      </c>
      <c r="O146" s="66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0" t="s">
        <v>141</v>
      </c>
      <c r="AT146" s="200" t="s">
        <v>137</v>
      </c>
      <c r="AU146" s="200" t="s">
        <v>80</v>
      </c>
      <c r="AY146" s="19" t="s">
        <v>135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9" t="s">
        <v>78</v>
      </c>
      <c r="BK146" s="201">
        <f>ROUND(I146*H146,2)</f>
        <v>0</v>
      </c>
      <c r="BL146" s="19" t="s">
        <v>141</v>
      </c>
      <c r="BM146" s="200" t="s">
        <v>296</v>
      </c>
    </row>
    <row r="147" spans="1:65" s="2" customFormat="1" ht="11.25">
      <c r="A147" s="36"/>
      <c r="B147" s="37"/>
      <c r="C147" s="38"/>
      <c r="D147" s="202" t="s">
        <v>142</v>
      </c>
      <c r="E147" s="38"/>
      <c r="F147" s="203" t="s">
        <v>668</v>
      </c>
      <c r="G147" s="38"/>
      <c r="H147" s="38"/>
      <c r="I147" s="110"/>
      <c r="J147" s="38"/>
      <c r="K147" s="38"/>
      <c r="L147" s="41"/>
      <c r="M147" s="204"/>
      <c r="N147" s="205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142</v>
      </c>
      <c r="AU147" s="19" t="s">
        <v>80</v>
      </c>
    </row>
    <row r="148" spans="1:65" s="2" customFormat="1" ht="16.5" customHeight="1">
      <c r="A148" s="36"/>
      <c r="B148" s="37"/>
      <c r="C148" s="189" t="s">
        <v>233</v>
      </c>
      <c r="D148" s="189" t="s">
        <v>137</v>
      </c>
      <c r="E148" s="190" t="s">
        <v>669</v>
      </c>
      <c r="F148" s="191" t="s">
        <v>670</v>
      </c>
      <c r="G148" s="192" t="s">
        <v>666</v>
      </c>
      <c r="H148" s="193">
        <v>20</v>
      </c>
      <c r="I148" s="194"/>
      <c r="J148" s="195">
        <f>ROUND(I148*H148,2)</f>
        <v>0</v>
      </c>
      <c r="K148" s="191" t="s">
        <v>19</v>
      </c>
      <c r="L148" s="41"/>
      <c r="M148" s="196" t="s">
        <v>19</v>
      </c>
      <c r="N148" s="197" t="s">
        <v>41</v>
      </c>
      <c r="O148" s="66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0" t="s">
        <v>141</v>
      </c>
      <c r="AT148" s="200" t="s">
        <v>137</v>
      </c>
      <c r="AU148" s="200" t="s">
        <v>80</v>
      </c>
      <c r="AY148" s="19" t="s">
        <v>135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9" t="s">
        <v>78</v>
      </c>
      <c r="BK148" s="201">
        <f>ROUND(I148*H148,2)</f>
        <v>0</v>
      </c>
      <c r="BL148" s="19" t="s">
        <v>141</v>
      </c>
      <c r="BM148" s="200" t="s">
        <v>299</v>
      </c>
    </row>
    <row r="149" spans="1:65" s="2" customFormat="1" ht="11.25">
      <c r="A149" s="36"/>
      <c r="B149" s="37"/>
      <c r="C149" s="38"/>
      <c r="D149" s="202" t="s">
        <v>142</v>
      </c>
      <c r="E149" s="38"/>
      <c r="F149" s="203" t="s">
        <v>670</v>
      </c>
      <c r="G149" s="38"/>
      <c r="H149" s="38"/>
      <c r="I149" s="110"/>
      <c r="J149" s="38"/>
      <c r="K149" s="38"/>
      <c r="L149" s="41"/>
      <c r="M149" s="204"/>
      <c r="N149" s="205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142</v>
      </c>
      <c r="AU149" s="19" t="s">
        <v>80</v>
      </c>
    </row>
    <row r="150" spans="1:65" s="2" customFormat="1" ht="16.5" customHeight="1">
      <c r="A150" s="36"/>
      <c r="B150" s="37"/>
      <c r="C150" s="189" t="s">
        <v>300</v>
      </c>
      <c r="D150" s="189" t="s">
        <v>137</v>
      </c>
      <c r="E150" s="190" t="s">
        <v>671</v>
      </c>
      <c r="F150" s="191" t="s">
        <v>672</v>
      </c>
      <c r="G150" s="192" t="s">
        <v>666</v>
      </c>
      <c r="H150" s="193">
        <v>30</v>
      </c>
      <c r="I150" s="194"/>
      <c r="J150" s="195">
        <f>ROUND(I150*H150,2)</f>
        <v>0</v>
      </c>
      <c r="K150" s="191" t="s">
        <v>19</v>
      </c>
      <c r="L150" s="41"/>
      <c r="M150" s="196" t="s">
        <v>19</v>
      </c>
      <c r="N150" s="197" t="s">
        <v>41</v>
      </c>
      <c r="O150" s="66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0" t="s">
        <v>141</v>
      </c>
      <c r="AT150" s="200" t="s">
        <v>137</v>
      </c>
      <c r="AU150" s="200" t="s">
        <v>80</v>
      </c>
      <c r="AY150" s="19" t="s">
        <v>135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9" t="s">
        <v>78</v>
      </c>
      <c r="BK150" s="201">
        <f>ROUND(I150*H150,2)</f>
        <v>0</v>
      </c>
      <c r="BL150" s="19" t="s">
        <v>141</v>
      </c>
      <c r="BM150" s="200" t="s">
        <v>303</v>
      </c>
    </row>
    <row r="151" spans="1:65" s="2" customFormat="1" ht="11.25">
      <c r="A151" s="36"/>
      <c r="B151" s="37"/>
      <c r="C151" s="38"/>
      <c r="D151" s="202" t="s">
        <v>142</v>
      </c>
      <c r="E151" s="38"/>
      <c r="F151" s="203" t="s">
        <v>672</v>
      </c>
      <c r="G151" s="38"/>
      <c r="H151" s="38"/>
      <c r="I151" s="110"/>
      <c r="J151" s="38"/>
      <c r="K151" s="38"/>
      <c r="L151" s="41"/>
      <c r="M151" s="260"/>
      <c r="N151" s="261"/>
      <c r="O151" s="262"/>
      <c r="P151" s="262"/>
      <c r="Q151" s="262"/>
      <c r="R151" s="262"/>
      <c r="S151" s="262"/>
      <c r="T151" s="26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142</v>
      </c>
      <c r="AU151" s="19" t="s">
        <v>80</v>
      </c>
    </row>
    <row r="152" spans="1:65" s="2" customFormat="1" ht="6.95" customHeight="1">
      <c r="A152" s="36"/>
      <c r="B152" s="49"/>
      <c r="C152" s="50"/>
      <c r="D152" s="50"/>
      <c r="E152" s="50"/>
      <c r="F152" s="50"/>
      <c r="G152" s="50"/>
      <c r="H152" s="50"/>
      <c r="I152" s="138"/>
      <c r="J152" s="50"/>
      <c r="K152" s="50"/>
      <c r="L152" s="41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sheetProtection algorithmName="SHA-512" hashValue="Ve8EZwODk8R96jMWBoho3IPscKlZFIsdfLMzqGaApLwf3aHFeIlIivpEXzf37smkl2EnkfsHKSyWXeSHXtCHEg==" saltValue="/EDod+Zo7/8dlmuPZC6S7yLh3hjCXA3RKzvf278nX8mhV1EJG0nMvQo2sgyS/eF6MUe7IhF+afX80L4N6qY4Qw==" spinCount="100000" sheet="1" objects="1" scenarios="1" formatColumns="0" formatRows="0" autoFilter="0"/>
  <autoFilter ref="C85:K151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673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ROUND(J93,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ROUND((SUM(BE93:BE236)),  2)</f>
        <v>0</v>
      </c>
      <c r="G33" s="36"/>
      <c r="H33" s="36"/>
      <c r="I33" s="127">
        <v>0.21</v>
      </c>
      <c r="J33" s="126">
        <f>ROUND(((SUM(BE93:BE236))*I33),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ROUND((SUM(BF93:BF236)),  2)</f>
        <v>0</v>
      </c>
      <c r="G34" s="36"/>
      <c r="H34" s="36"/>
      <c r="I34" s="127">
        <v>0.15</v>
      </c>
      <c r="J34" s="126">
        <f>ROUND(((SUM(BF93:BF236))*I34),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ROUND((SUM(BG93:BG236)),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ROUND((SUM(BH93:BH236)),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ROUND((SUM(BI93:BI236)),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2-3 - ZTI+ÚT - velká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J93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674</v>
      </c>
      <c r="E60" s="150"/>
      <c r="F60" s="150"/>
      <c r="G60" s="150"/>
      <c r="H60" s="150"/>
      <c r="I60" s="151"/>
      <c r="J60" s="152">
        <f>J94</f>
        <v>0</v>
      </c>
      <c r="K60" s="148"/>
      <c r="L60" s="153"/>
    </row>
    <row r="61" spans="1:47" s="9" customFormat="1" ht="24.95" customHeight="1">
      <c r="B61" s="147"/>
      <c r="C61" s="148"/>
      <c r="D61" s="149" t="s">
        <v>675</v>
      </c>
      <c r="E61" s="150"/>
      <c r="F61" s="150"/>
      <c r="G61" s="150"/>
      <c r="H61" s="150"/>
      <c r="I61" s="151"/>
      <c r="J61" s="152">
        <f>J100</f>
        <v>0</v>
      </c>
      <c r="K61" s="148"/>
      <c r="L61" s="153"/>
    </row>
    <row r="62" spans="1:47" s="9" customFormat="1" ht="24.95" customHeight="1">
      <c r="B62" s="147"/>
      <c r="C62" s="148"/>
      <c r="D62" s="149" t="s">
        <v>676</v>
      </c>
      <c r="E62" s="150"/>
      <c r="F62" s="150"/>
      <c r="G62" s="150"/>
      <c r="H62" s="150"/>
      <c r="I62" s="151"/>
      <c r="J62" s="152">
        <f>J119</f>
        <v>0</v>
      </c>
      <c r="K62" s="148"/>
      <c r="L62" s="153"/>
    </row>
    <row r="63" spans="1:47" s="9" customFormat="1" ht="24.95" customHeight="1">
      <c r="B63" s="147"/>
      <c r="C63" s="148"/>
      <c r="D63" s="149" t="s">
        <v>677</v>
      </c>
      <c r="E63" s="150"/>
      <c r="F63" s="150"/>
      <c r="G63" s="150"/>
      <c r="H63" s="150"/>
      <c r="I63" s="151"/>
      <c r="J63" s="152">
        <f>J163</f>
        <v>0</v>
      </c>
      <c r="K63" s="148"/>
      <c r="L63" s="153"/>
    </row>
    <row r="64" spans="1:47" s="9" customFormat="1" ht="24.95" customHeight="1">
      <c r="B64" s="147"/>
      <c r="C64" s="148"/>
      <c r="D64" s="149" t="s">
        <v>678</v>
      </c>
      <c r="E64" s="150"/>
      <c r="F64" s="150"/>
      <c r="G64" s="150"/>
      <c r="H64" s="150"/>
      <c r="I64" s="151"/>
      <c r="J64" s="152">
        <f>J180</f>
        <v>0</v>
      </c>
      <c r="K64" s="148"/>
      <c r="L64" s="153"/>
    </row>
    <row r="65" spans="1:31" s="9" customFormat="1" ht="24.95" customHeight="1">
      <c r="B65" s="147"/>
      <c r="C65" s="148"/>
      <c r="D65" s="149" t="s">
        <v>679</v>
      </c>
      <c r="E65" s="150"/>
      <c r="F65" s="150"/>
      <c r="G65" s="150"/>
      <c r="H65" s="150"/>
      <c r="I65" s="151"/>
      <c r="J65" s="152">
        <f>J194</f>
        <v>0</v>
      </c>
      <c r="K65" s="148"/>
      <c r="L65" s="153"/>
    </row>
    <row r="66" spans="1:31" s="9" customFormat="1" ht="24.95" customHeight="1">
      <c r="B66" s="147"/>
      <c r="C66" s="148"/>
      <c r="D66" s="149" t="s">
        <v>680</v>
      </c>
      <c r="E66" s="150"/>
      <c r="F66" s="150"/>
      <c r="G66" s="150"/>
      <c r="H66" s="150"/>
      <c r="I66" s="151"/>
      <c r="J66" s="152">
        <f>J200</f>
        <v>0</v>
      </c>
      <c r="K66" s="148"/>
      <c r="L66" s="153"/>
    </row>
    <row r="67" spans="1:31" s="9" customFormat="1" ht="24.95" customHeight="1">
      <c r="B67" s="147"/>
      <c r="C67" s="148"/>
      <c r="D67" s="149" t="s">
        <v>681</v>
      </c>
      <c r="E67" s="150"/>
      <c r="F67" s="150"/>
      <c r="G67" s="150"/>
      <c r="H67" s="150"/>
      <c r="I67" s="151"/>
      <c r="J67" s="152">
        <f>J212</f>
        <v>0</v>
      </c>
      <c r="K67" s="148"/>
      <c r="L67" s="153"/>
    </row>
    <row r="68" spans="1:31" s="9" customFormat="1" ht="24.95" customHeight="1">
      <c r="B68" s="147"/>
      <c r="C68" s="148"/>
      <c r="D68" s="149" t="s">
        <v>682</v>
      </c>
      <c r="E68" s="150"/>
      <c r="F68" s="150"/>
      <c r="G68" s="150"/>
      <c r="H68" s="150"/>
      <c r="I68" s="151"/>
      <c r="J68" s="152">
        <f>J215</f>
        <v>0</v>
      </c>
      <c r="K68" s="148"/>
      <c r="L68" s="153"/>
    </row>
    <row r="69" spans="1:31" s="9" customFormat="1" ht="24.95" customHeight="1">
      <c r="B69" s="147"/>
      <c r="C69" s="148"/>
      <c r="D69" s="149" t="s">
        <v>683</v>
      </c>
      <c r="E69" s="150"/>
      <c r="F69" s="150"/>
      <c r="G69" s="150"/>
      <c r="H69" s="150"/>
      <c r="I69" s="151"/>
      <c r="J69" s="152">
        <f>J219</f>
        <v>0</v>
      </c>
      <c r="K69" s="148"/>
      <c r="L69" s="153"/>
    </row>
    <row r="70" spans="1:31" s="9" customFormat="1" ht="24.95" customHeight="1">
      <c r="B70" s="147"/>
      <c r="C70" s="148"/>
      <c r="D70" s="149" t="s">
        <v>684</v>
      </c>
      <c r="E70" s="150"/>
      <c r="F70" s="150"/>
      <c r="G70" s="150"/>
      <c r="H70" s="150"/>
      <c r="I70" s="151"/>
      <c r="J70" s="152">
        <f>J222</f>
        <v>0</v>
      </c>
      <c r="K70" s="148"/>
      <c r="L70" s="153"/>
    </row>
    <row r="71" spans="1:31" s="9" customFormat="1" ht="24.95" customHeight="1">
      <c r="B71" s="147"/>
      <c r="C71" s="148"/>
      <c r="D71" s="149" t="s">
        <v>685</v>
      </c>
      <c r="E71" s="150"/>
      <c r="F71" s="150"/>
      <c r="G71" s="150"/>
      <c r="H71" s="150"/>
      <c r="I71" s="151"/>
      <c r="J71" s="152">
        <f>J225</f>
        <v>0</v>
      </c>
      <c r="K71" s="148"/>
      <c r="L71" s="153"/>
    </row>
    <row r="72" spans="1:31" s="9" customFormat="1" ht="24.95" customHeight="1">
      <c r="B72" s="147"/>
      <c r="C72" s="148"/>
      <c r="D72" s="149" t="s">
        <v>686</v>
      </c>
      <c r="E72" s="150"/>
      <c r="F72" s="150"/>
      <c r="G72" s="150"/>
      <c r="H72" s="150"/>
      <c r="I72" s="151"/>
      <c r="J72" s="152">
        <f>J230</f>
        <v>0</v>
      </c>
      <c r="K72" s="148"/>
      <c r="L72" s="153"/>
    </row>
    <row r="73" spans="1:31" s="9" customFormat="1" ht="24.95" customHeight="1">
      <c r="B73" s="147"/>
      <c r="C73" s="148"/>
      <c r="D73" s="149" t="s">
        <v>687</v>
      </c>
      <c r="E73" s="150"/>
      <c r="F73" s="150"/>
      <c r="G73" s="150"/>
      <c r="H73" s="150"/>
      <c r="I73" s="151"/>
      <c r="J73" s="152">
        <f>J233</f>
        <v>0</v>
      </c>
      <c r="K73" s="148"/>
      <c r="L73" s="153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110"/>
      <c r="J74" s="38"/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138"/>
      <c r="J75" s="50"/>
      <c r="K75" s="50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141"/>
      <c r="J79" s="52"/>
      <c r="K79" s="52"/>
      <c r="L79" s="111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120</v>
      </c>
      <c r="D80" s="38"/>
      <c r="E80" s="38"/>
      <c r="F80" s="38"/>
      <c r="G80" s="38"/>
      <c r="H80" s="38"/>
      <c r="I80" s="110"/>
      <c r="J80" s="38"/>
      <c r="K80" s="38"/>
      <c r="L80" s="111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110"/>
      <c r="J81" s="38"/>
      <c r="K81" s="38"/>
      <c r="L81" s="11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110"/>
      <c r="J82" s="38"/>
      <c r="K82" s="38"/>
      <c r="L82" s="11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90" t="str">
        <f>E7</f>
        <v>Stavební úpravy kováren SŠUAŘ</v>
      </c>
      <c r="F83" s="391"/>
      <c r="G83" s="391"/>
      <c r="H83" s="391"/>
      <c r="I83" s="110"/>
      <c r="J83" s="38"/>
      <c r="K83" s="38"/>
      <c r="L83" s="11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91</v>
      </c>
      <c r="D84" s="38"/>
      <c r="E84" s="38"/>
      <c r="F84" s="38"/>
      <c r="G84" s="38"/>
      <c r="H84" s="38"/>
      <c r="I84" s="110"/>
      <c r="J84" s="38"/>
      <c r="K84" s="38"/>
      <c r="L84" s="11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63" t="str">
        <f>E9</f>
        <v>2-3 - ZTI+ÚT - velká kovárna</v>
      </c>
      <c r="F85" s="392"/>
      <c r="G85" s="392"/>
      <c r="H85" s="392"/>
      <c r="I85" s="110"/>
      <c r="J85" s="38"/>
      <c r="K85" s="38"/>
      <c r="L85" s="11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110"/>
      <c r="J86" s="38"/>
      <c r="K86" s="38"/>
      <c r="L86" s="11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F12</f>
        <v xml:space="preserve"> </v>
      </c>
      <c r="G87" s="38"/>
      <c r="H87" s="38"/>
      <c r="I87" s="113" t="s">
        <v>23</v>
      </c>
      <c r="J87" s="61" t="str">
        <f>IF(J12="","",J12)</f>
        <v>21. 2. 2018</v>
      </c>
      <c r="K87" s="38"/>
      <c r="L87" s="11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110"/>
      <c r="J88" s="38"/>
      <c r="K88" s="38"/>
      <c r="L88" s="11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27.95" customHeight="1">
      <c r="A89" s="36"/>
      <c r="B89" s="37"/>
      <c r="C89" s="31" t="s">
        <v>25</v>
      </c>
      <c r="D89" s="38"/>
      <c r="E89" s="38"/>
      <c r="F89" s="29" t="str">
        <f>E15</f>
        <v xml:space="preserve"> </v>
      </c>
      <c r="G89" s="38"/>
      <c r="H89" s="38"/>
      <c r="I89" s="113" t="s">
        <v>30</v>
      </c>
      <c r="J89" s="34" t="str">
        <f>E21</f>
        <v>Hlaváček - architekti, s.r.o.</v>
      </c>
      <c r="K89" s="38"/>
      <c r="L89" s="11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28</v>
      </c>
      <c r="D90" s="38"/>
      <c r="E90" s="38"/>
      <c r="F90" s="29" t="str">
        <f>IF(E18="","",E18)</f>
        <v>Vyplň údaj</v>
      </c>
      <c r="G90" s="38"/>
      <c r="H90" s="38"/>
      <c r="I90" s="113" t="s">
        <v>33</v>
      </c>
      <c r="J90" s="34" t="str">
        <f>E24</f>
        <v xml:space="preserve"> </v>
      </c>
      <c r="K90" s="38"/>
      <c r="L90" s="11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110"/>
      <c r="J91" s="38"/>
      <c r="K91" s="38"/>
      <c r="L91" s="11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61"/>
      <c r="B92" s="162"/>
      <c r="C92" s="163" t="s">
        <v>121</v>
      </c>
      <c r="D92" s="164" t="s">
        <v>55</v>
      </c>
      <c r="E92" s="164" t="s">
        <v>51</v>
      </c>
      <c r="F92" s="164" t="s">
        <v>52</v>
      </c>
      <c r="G92" s="164" t="s">
        <v>122</v>
      </c>
      <c r="H92" s="164" t="s">
        <v>123</v>
      </c>
      <c r="I92" s="165" t="s">
        <v>124</v>
      </c>
      <c r="J92" s="164" t="s">
        <v>95</v>
      </c>
      <c r="K92" s="166" t="s">
        <v>125</v>
      </c>
      <c r="L92" s="167"/>
      <c r="M92" s="70" t="s">
        <v>19</v>
      </c>
      <c r="N92" s="71" t="s">
        <v>40</v>
      </c>
      <c r="O92" s="71" t="s">
        <v>126</v>
      </c>
      <c r="P92" s="71" t="s">
        <v>127</v>
      </c>
      <c r="Q92" s="71" t="s">
        <v>128</v>
      </c>
      <c r="R92" s="71" t="s">
        <v>129</v>
      </c>
      <c r="S92" s="71" t="s">
        <v>130</v>
      </c>
      <c r="T92" s="72" t="s">
        <v>131</v>
      </c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61"/>
    </row>
    <row r="93" spans="1:65" s="2" customFormat="1" ht="22.9" customHeight="1">
      <c r="A93" s="36"/>
      <c r="B93" s="37"/>
      <c r="C93" s="77" t="s">
        <v>132</v>
      </c>
      <c r="D93" s="38"/>
      <c r="E93" s="38"/>
      <c r="F93" s="38"/>
      <c r="G93" s="38"/>
      <c r="H93" s="38"/>
      <c r="I93" s="110"/>
      <c r="J93" s="168">
        <f>BK93</f>
        <v>0</v>
      </c>
      <c r="K93" s="38"/>
      <c r="L93" s="41"/>
      <c r="M93" s="73"/>
      <c r="N93" s="169"/>
      <c r="O93" s="74"/>
      <c r="P93" s="170">
        <f>P94+P100+P119+P163+P180+P194+P200+P212+P215+P219+P222+P225+P230+P233</f>
        <v>0</v>
      </c>
      <c r="Q93" s="74"/>
      <c r="R93" s="170">
        <f>R94+R100+R119+R163+R180+R194+R200+R212+R215+R219+R222+R225+R230+R233</f>
        <v>0</v>
      </c>
      <c r="S93" s="74"/>
      <c r="T93" s="171">
        <f>T94+T100+T119+T163+T180+T194+T200+T212+T215+T219+T222+T225+T230+T233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69</v>
      </c>
      <c r="AU93" s="19" t="s">
        <v>96</v>
      </c>
      <c r="BK93" s="172">
        <f>BK94+BK100+BK119+BK163+BK180+BK194+BK200+BK212+BK215+BK219+BK222+BK225+BK230+BK233</f>
        <v>0</v>
      </c>
    </row>
    <row r="94" spans="1:65" s="12" customFormat="1" ht="25.9" customHeight="1">
      <c r="B94" s="173"/>
      <c r="C94" s="174"/>
      <c r="D94" s="175" t="s">
        <v>69</v>
      </c>
      <c r="E94" s="176" t="s">
        <v>455</v>
      </c>
      <c r="F94" s="176" t="s">
        <v>688</v>
      </c>
      <c r="G94" s="174"/>
      <c r="H94" s="174"/>
      <c r="I94" s="177"/>
      <c r="J94" s="178">
        <f>BK94</f>
        <v>0</v>
      </c>
      <c r="K94" s="174"/>
      <c r="L94" s="179"/>
      <c r="M94" s="180"/>
      <c r="N94" s="181"/>
      <c r="O94" s="181"/>
      <c r="P94" s="182">
        <f>SUM(P95:P99)</f>
        <v>0</v>
      </c>
      <c r="Q94" s="181"/>
      <c r="R94" s="182">
        <f>SUM(R95:R99)</f>
        <v>0</v>
      </c>
      <c r="S94" s="181"/>
      <c r="T94" s="183">
        <f>SUM(T95:T99)</f>
        <v>0</v>
      </c>
      <c r="AR94" s="184" t="s">
        <v>78</v>
      </c>
      <c r="AT94" s="185" t="s">
        <v>69</v>
      </c>
      <c r="AU94" s="185" t="s">
        <v>70</v>
      </c>
      <c r="AY94" s="184" t="s">
        <v>135</v>
      </c>
      <c r="BK94" s="186">
        <f>SUM(BK95:BK99)</f>
        <v>0</v>
      </c>
    </row>
    <row r="95" spans="1:65" s="2" customFormat="1" ht="16.5" customHeight="1">
      <c r="A95" s="36"/>
      <c r="B95" s="37"/>
      <c r="C95" s="189" t="s">
        <v>78</v>
      </c>
      <c r="D95" s="189" t="s">
        <v>137</v>
      </c>
      <c r="E95" s="190" t="s">
        <v>689</v>
      </c>
      <c r="F95" s="191" t="s">
        <v>690</v>
      </c>
      <c r="G95" s="192" t="s">
        <v>257</v>
      </c>
      <c r="H95" s="193">
        <v>5</v>
      </c>
      <c r="I95" s="194"/>
      <c r="J95" s="195">
        <f>ROUND(I95*H95,2)</f>
        <v>0</v>
      </c>
      <c r="K95" s="191" t="s">
        <v>19</v>
      </c>
      <c r="L95" s="41"/>
      <c r="M95" s="196" t="s">
        <v>19</v>
      </c>
      <c r="N95" s="197" t="s">
        <v>41</v>
      </c>
      <c r="O95" s="66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0" t="s">
        <v>141</v>
      </c>
      <c r="AT95" s="200" t="s">
        <v>137</v>
      </c>
      <c r="AU95" s="200" t="s">
        <v>78</v>
      </c>
      <c r="AY95" s="19" t="s">
        <v>135</v>
      </c>
      <c r="BE95" s="201">
        <f>IF(N95="základní",J95,0)</f>
        <v>0</v>
      </c>
      <c r="BF95" s="201">
        <f>IF(N95="snížená",J95,0)</f>
        <v>0</v>
      </c>
      <c r="BG95" s="201">
        <f>IF(N95="zákl. přenesená",J95,0)</f>
        <v>0</v>
      </c>
      <c r="BH95" s="201">
        <f>IF(N95="sníž. přenesená",J95,0)</f>
        <v>0</v>
      </c>
      <c r="BI95" s="201">
        <f>IF(N95="nulová",J95,0)</f>
        <v>0</v>
      </c>
      <c r="BJ95" s="19" t="s">
        <v>78</v>
      </c>
      <c r="BK95" s="201">
        <f>ROUND(I95*H95,2)</f>
        <v>0</v>
      </c>
      <c r="BL95" s="19" t="s">
        <v>141</v>
      </c>
      <c r="BM95" s="200" t="s">
        <v>80</v>
      </c>
    </row>
    <row r="96" spans="1:65" s="2" customFormat="1" ht="11.25">
      <c r="A96" s="36"/>
      <c r="B96" s="37"/>
      <c r="C96" s="38"/>
      <c r="D96" s="202" t="s">
        <v>142</v>
      </c>
      <c r="E96" s="38"/>
      <c r="F96" s="203" t="s">
        <v>690</v>
      </c>
      <c r="G96" s="38"/>
      <c r="H96" s="38"/>
      <c r="I96" s="110"/>
      <c r="J96" s="38"/>
      <c r="K96" s="38"/>
      <c r="L96" s="41"/>
      <c r="M96" s="204"/>
      <c r="N96" s="205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142</v>
      </c>
      <c r="AU96" s="19" t="s">
        <v>78</v>
      </c>
    </row>
    <row r="97" spans="1:65" s="2" customFormat="1" ht="16.5" customHeight="1">
      <c r="A97" s="36"/>
      <c r="B97" s="37"/>
      <c r="C97" s="189" t="s">
        <v>80</v>
      </c>
      <c r="D97" s="189" t="s">
        <v>137</v>
      </c>
      <c r="E97" s="190" t="s">
        <v>691</v>
      </c>
      <c r="F97" s="191" t="s">
        <v>692</v>
      </c>
      <c r="G97" s="192" t="s">
        <v>175</v>
      </c>
      <c r="H97" s="193">
        <v>2</v>
      </c>
      <c r="I97" s="194"/>
      <c r="J97" s="195">
        <f>ROUND(I97*H97,2)</f>
        <v>0</v>
      </c>
      <c r="K97" s="191" t="s">
        <v>19</v>
      </c>
      <c r="L97" s="41"/>
      <c r="M97" s="196" t="s">
        <v>19</v>
      </c>
      <c r="N97" s="197" t="s">
        <v>41</v>
      </c>
      <c r="O97" s="66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0" t="s">
        <v>141</v>
      </c>
      <c r="AT97" s="200" t="s">
        <v>137</v>
      </c>
      <c r="AU97" s="200" t="s">
        <v>78</v>
      </c>
      <c r="AY97" s="19" t="s">
        <v>135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9" t="s">
        <v>78</v>
      </c>
      <c r="BK97" s="201">
        <f>ROUND(I97*H97,2)</f>
        <v>0</v>
      </c>
      <c r="BL97" s="19" t="s">
        <v>141</v>
      </c>
      <c r="BM97" s="200" t="s">
        <v>141</v>
      </c>
    </row>
    <row r="98" spans="1:65" s="2" customFormat="1" ht="11.25">
      <c r="A98" s="36"/>
      <c r="B98" s="37"/>
      <c r="C98" s="38"/>
      <c r="D98" s="202" t="s">
        <v>142</v>
      </c>
      <c r="E98" s="38"/>
      <c r="F98" s="203" t="s">
        <v>692</v>
      </c>
      <c r="G98" s="38"/>
      <c r="H98" s="38"/>
      <c r="I98" s="110"/>
      <c r="J98" s="38"/>
      <c r="K98" s="38"/>
      <c r="L98" s="41"/>
      <c r="M98" s="204"/>
      <c r="N98" s="205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142</v>
      </c>
      <c r="AU98" s="19" t="s">
        <v>78</v>
      </c>
    </row>
    <row r="99" spans="1:65" s="2" customFormat="1" ht="19.5">
      <c r="A99" s="36"/>
      <c r="B99" s="37"/>
      <c r="C99" s="38"/>
      <c r="D99" s="202" t="s">
        <v>693</v>
      </c>
      <c r="E99" s="38"/>
      <c r="F99" s="264" t="s">
        <v>694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693</v>
      </c>
      <c r="AU99" s="19" t="s">
        <v>78</v>
      </c>
    </row>
    <row r="100" spans="1:65" s="12" customFormat="1" ht="25.9" customHeight="1">
      <c r="B100" s="173"/>
      <c r="C100" s="174"/>
      <c r="D100" s="175" t="s">
        <v>69</v>
      </c>
      <c r="E100" s="176" t="s">
        <v>695</v>
      </c>
      <c r="F100" s="176" t="s">
        <v>696</v>
      </c>
      <c r="G100" s="174"/>
      <c r="H100" s="174"/>
      <c r="I100" s="177"/>
      <c r="J100" s="178">
        <f>BK100</f>
        <v>0</v>
      </c>
      <c r="K100" s="174"/>
      <c r="L100" s="179"/>
      <c r="M100" s="180"/>
      <c r="N100" s="181"/>
      <c r="O100" s="181"/>
      <c r="P100" s="182">
        <f>SUM(P101:P118)</f>
        <v>0</v>
      </c>
      <c r="Q100" s="181"/>
      <c r="R100" s="182">
        <f>SUM(R101:R118)</f>
        <v>0</v>
      </c>
      <c r="S100" s="181"/>
      <c r="T100" s="183">
        <f>SUM(T101:T118)</f>
        <v>0</v>
      </c>
      <c r="AR100" s="184" t="s">
        <v>80</v>
      </c>
      <c r="AT100" s="185" t="s">
        <v>69</v>
      </c>
      <c r="AU100" s="185" t="s">
        <v>70</v>
      </c>
      <c r="AY100" s="184" t="s">
        <v>135</v>
      </c>
      <c r="BK100" s="186">
        <f>SUM(BK101:BK118)</f>
        <v>0</v>
      </c>
    </row>
    <row r="101" spans="1:65" s="2" customFormat="1" ht="16.5" customHeight="1">
      <c r="A101" s="36"/>
      <c r="B101" s="37"/>
      <c r="C101" s="189" t="s">
        <v>153</v>
      </c>
      <c r="D101" s="189" t="s">
        <v>137</v>
      </c>
      <c r="E101" s="190" t="s">
        <v>697</v>
      </c>
      <c r="F101" s="191" t="s">
        <v>698</v>
      </c>
      <c r="G101" s="192" t="s">
        <v>433</v>
      </c>
      <c r="H101" s="193">
        <v>2</v>
      </c>
      <c r="I101" s="194"/>
      <c r="J101" s="195">
        <f>ROUND(I101*H101,2)</f>
        <v>0</v>
      </c>
      <c r="K101" s="191" t="s">
        <v>19</v>
      </c>
      <c r="L101" s="41"/>
      <c r="M101" s="196" t="s">
        <v>19</v>
      </c>
      <c r="N101" s="197" t="s">
        <v>41</v>
      </c>
      <c r="O101" s="66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186</v>
      </c>
      <c r="AT101" s="200" t="s">
        <v>137</v>
      </c>
      <c r="AU101" s="200" t="s">
        <v>78</v>
      </c>
      <c r="AY101" s="19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9" t="s">
        <v>78</v>
      </c>
      <c r="BK101" s="201">
        <f>ROUND(I101*H101,2)</f>
        <v>0</v>
      </c>
      <c r="BL101" s="19" t="s">
        <v>186</v>
      </c>
      <c r="BM101" s="200" t="s">
        <v>156</v>
      </c>
    </row>
    <row r="102" spans="1:65" s="2" customFormat="1" ht="11.25">
      <c r="A102" s="36"/>
      <c r="B102" s="37"/>
      <c r="C102" s="38"/>
      <c r="D102" s="202" t="s">
        <v>142</v>
      </c>
      <c r="E102" s="38"/>
      <c r="F102" s="203" t="s">
        <v>698</v>
      </c>
      <c r="G102" s="38"/>
      <c r="H102" s="38"/>
      <c r="I102" s="110"/>
      <c r="J102" s="38"/>
      <c r="K102" s="38"/>
      <c r="L102" s="41"/>
      <c r="M102" s="204"/>
      <c r="N102" s="205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142</v>
      </c>
      <c r="AU102" s="19" t="s">
        <v>78</v>
      </c>
    </row>
    <row r="103" spans="1:65" s="2" customFormat="1" ht="19.5">
      <c r="A103" s="36"/>
      <c r="B103" s="37"/>
      <c r="C103" s="38"/>
      <c r="D103" s="202" t="s">
        <v>693</v>
      </c>
      <c r="E103" s="38"/>
      <c r="F103" s="264" t="s">
        <v>699</v>
      </c>
      <c r="G103" s="38"/>
      <c r="H103" s="38"/>
      <c r="I103" s="110"/>
      <c r="J103" s="38"/>
      <c r="K103" s="38"/>
      <c r="L103" s="41"/>
      <c r="M103" s="204"/>
      <c r="N103" s="20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693</v>
      </c>
      <c r="AU103" s="19" t="s">
        <v>78</v>
      </c>
    </row>
    <row r="104" spans="1:65" s="2" customFormat="1" ht="16.5" customHeight="1">
      <c r="A104" s="36"/>
      <c r="B104" s="37"/>
      <c r="C104" s="189" t="s">
        <v>141</v>
      </c>
      <c r="D104" s="189" t="s">
        <v>137</v>
      </c>
      <c r="E104" s="190" t="s">
        <v>700</v>
      </c>
      <c r="F104" s="191" t="s">
        <v>701</v>
      </c>
      <c r="G104" s="192" t="s">
        <v>433</v>
      </c>
      <c r="H104" s="193">
        <v>2</v>
      </c>
      <c r="I104" s="194"/>
      <c r="J104" s="195">
        <f>ROUND(I104*H104,2)</f>
        <v>0</v>
      </c>
      <c r="K104" s="191" t="s">
        <v>19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186</v>
      </c>
      <c r="AT104" s="200" t="s">
        <v>137</v>
      </c>
      <c r="AU104" s="200" t="s">
        <v>78</v>
      </c>
      <c r="AY104" s="19" t="s">
        <v>135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186</v>
      </c>
      <c r="BM104" s="200" t="s">
        <v>160</v>
      </c>
    </row>
    <row r="105" spans="1:65" s="2" customFormat="1" ht="11.25">
      <c r="A105" s="36"/>
      <c r="B105" s="37"/>
      <c r="C105" s="38"/>
      <c r="D105" s="202" t="s">
        <v>142</v>
      </c>
      <c r="E105" s="38"/>
      <c r="F105" s="203" t="s">
        <v>701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142</v>
      </c>
      <c r="AU105" s="19" t="s">
        <v>78</v>
      </c>
    </row>
    <row r="106" spans="1:65" s="2" customFormat="1" ht="16.5" customHeight="1">
      <c r="A106" s="36"/>
      <c r="B106" s="37"/>
      <c r="C106" s="189" t="s">
        <v>163</v>
      </c>
      <c r="D106" s="189" t="s">
        <v>137</v>
      </c>
      <c r="E106" s="190" t="s">
        <v>702</v>
      </c>
      <c r="F106" s="191" t="s">
        <v>703</v>
      </c>
      <c r="G106" s="192" t="s">
        <v>257</v>
      </c>
      <c r="H106" s="193">
        <v>8</v>
      </c>
      <c r="I106" s="194"/>
      <c r="J106" s="195">
        <f>ROUND(I106*H106,2)</f>
        <v>0</v>
      </c>
      <c r="K106" s="191" t="s">
        <v>19</v>
      </c>
      <c r="L106" s="41"/>
      <c r="M106" s="196" t="s">
        <v>19</v>
      </c>
      <c r="N106" s="197" t="s">
        <v>41</v>
      </c>
      <c r="O106" s="66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0" t="s">
        <v>186</v>
      </c>
      <c r="AT106" s="200" t="s">
        <v>137</v>
      </c>
      <c r="AU106" s="200" t="s">
        <v>78</v>
      </c>
      <c r="AY106" s="19" t="s">
        <v>135</v>
      </c>
      <c r="BE106" s="201">
        <f>IF(N106="základní",J106,0)</f>
        <v>0</v>
      </c>
      <c r="BF106" s="201">
        <f>IF(N106="snížená",J106,0)</f>
        <v>0</v>
      </c>
      <c r="BG106" s="201">
        <f>IF(N106="zákl. přenesená",J106,0)</f>
        <v>0</v>
      </c>
      <c r="BH106" s="201">
        <f>IF(N106="sníž. přenesená",J106,0)</f>
        <v>0</v>
      </c>
      <c r="BI106" s="201">
        <f>IF(N106="nulová",J106,0)</f>
        <v>0</v>
      </c>
      <c r="BJ106" s="19" t="s">
        <v>78</v>
      </c>
      <c r="BK106" s="201">
        <f>ROUND(I106*H106,2)</f>
        <v>0</v>
      </c>
      <c r="BL106" s="19" t="s">
        <v>186</v>
      </c>
      <c r="BM106" s="200" t="s">
        <v>166</v>
      </c>
    </row>
    <row r="107" spans="1:65" s="2" customFormat="1" ht="11.25">
      <c r="A107" s="36"/>
      <c r="B107" s="37"/>
      <c r="C107" s="38"/>
      <c r="D107" s="202" t="s">
        <v>142</v>
      </c>
      <c r="E107" s="38"/>
      <c r="F107" s="203" t="s">
        <v>703</v>
      </c>
      <c r="G107" s="38"/>
      <c r="H107" s="38"/>
      <c r="I107" s="110"/>
      <c r="J107" s="38"/>
      <c r="K107" s="38"/>
      <c r="L107" s="41"/>
      <c r="M107" s="204"/>
      <c r="N107" s="205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142</v>
      </c>
      <c r="AU107" s="19" t="s">
        <v>78</v>
      </c>
    </row>
    <row r="108" spans="1:65" s="2" customFormat="1" ht="16.5" customHeight="1">
      <c r="A108" s="36"/>
      <c r="B108" s="37"/>
      <c r="C108" s="189" t="s">
        <v>156</v>
      </c>
      <c r="D108" s="189" t="s">
        <v>137</v>
      </c>
      <c r="E108" s="190" t="s">
        <v>704</v>
      </c>
      <c r="F108" s="191" t="s">
        <v>705</v>
      </c>
      <c r="G108" s="192" t="s">
        <v>257</v>
      </c>
      <c r="H108" s="193">
        <v>6</v>
      </c>
      <c r="I108" s="194"/>
      <c r="J108" s="195">
        <f>ROUND(I108*H108,2)</f>
        <v>0</v>
      </c>
      <c r="K108" s="191" t="s">
        <v>19</v>
      </c>
      <c r="L108" s="41"/>
      <c r="M108" s="196" t="s">
        <v>19</v>
      </c>
      <c r="N108" s="197" t="s">
        <v>41</v>
      </c>
      <c r="O108" s="66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0" t="s">
        <v>186</v>
      </c>
      <c r="AT108" s="200" t="s">
        <v>137</v>
      </c>
      <c r="AU108" s="200" t="s">
        <v>78</v>
      </c>
      <c r="AY108" s="19" t="s">
        <v>135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9" t="s">
        <v>78</v>
      </c>
      <c r="BK108" s="201">
        <f>ROUND(I108*H108,2)</f>
        <v>0</v>
      </c>
      <c r="BL108" s="19" t="s">
        <v>186</v>
      </c>
      <c r="BM108" s="200" t="s">
        <v>169</v>
      </c>
    </row>
    <row r="109" spans="1:65" s="2" customFormat="1" ht="11.25">
      <c r="A109" s="36"/>
      <c r="B109" s="37"/>
      <c r="C109" s="38"/>
      <c r="D109" s="202" t="s">
        <v>142</v>
      </c>
      <c r="E109" s="38"/>
      <c r="F109" s="203" t="s">
        <v>705</v>
      </c>
      <c r="G109" s="38"/>
      <c r="H109" s="38"/>
      <c r="I109" s="110"/>
      <c r="J109" s="38"/>
      <c r="K109" s="38"/>
      <c r="L109" s="41"/>
      <c r="M109" s="204"/>
      <c r="N109" s="205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142</v>
      </c>
      <c r="AU109" s="19" t="s">
        <v>78</v>
      </c>
    </row>
    <row r="110" spans="1:65" s="2" customFormat="1" ht="16.5" customHeight="1">
      <c r="A110" s="36"/>
      <c r="B110" s="37"/>
      <c r="C110" s="189" t="s">
        <v>172</v>
      </c>
      <c r="D110" s="189" t="s">
        <v>137</v>
      </c>
      <c r="E110" s="190" t="s">
        <v>706</v>
      </c>
      <c r="F110" s="191" t="s">
        <v>707</v>
      </c>
      <c r="G110" s="192" t="s">
        <v>433</v>
      </c>
      <c r="H110" s="193">
        <v>4</v>
      </c>
      <c r="I110" s="194"/>
      <c r="J110" s="195">
        <f>ROUND(I110*H110,2)</f>
        <v>0</v>
      </c>
      <c r="K110" s="191" t="s">
        <v>19</v>
      </c>
      <c r="L110" s="41"/>
      <c r="M110" s="196" t="s">
        <v>19</v>
      </c>
      <c r="N110" s="197" t="s">
        <v>41</v>
      </c>
      <c r="O110" s="66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0" t="s">
        <v>186</v>
      </c>
      <c r="AT110" s="200" t="s">
        <v>137</v>
      </c>
      <c r="AU110" s="200" t="s">
        <v>78</v>
      </c>
      <c r="AY110" s="19" t="s">
        <v>135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9" t="s">
        <v>78</v>
      </c>
      <c r="BK110" s="201">
        <f>ROUND(I110*H110,2)</f>
        <v>0</v>
      </c>
      <c r="BL110" s="19" t="s">
        <v>186</v>
      </c>
      <c r="BM110" s="200" t="s">
        <v>176</v>
      </c>
    </row>
    <row r="111" spans="1:65" s="2" customFormat="1" ht="11.25">
      <c r="A111" s="36"/>
      <c r="B111" s="37"/>
      <c r="C111" s="38"/>
      <c r="D111" s="202" t="s">
        <v>142</v>
      </c>
      <c r="E111" s="38"/>
      <c r="F111" s="203" t="s">
        <v>707</v>
      </c>
      <c r="G111" s="38"/>
      <c r="H111" s="38"/>
      <c r="I111" s="110"/>
      <c r="J111" s="38"/>
      <c r="K111" s="38"/>
      <c r="L111" s="41"/>
      <c r="M111" s="204"/>
      <c r="N111" s="205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142</v>
      </c>
      <c r="AU111" s="19" t="s">
        <v>78</v>
      </c>
    </row>
    <row r="112" spans="1:65" s="2" customFormat="1" ht="16.5" customHeight="1">
      <c r="A112" s="36"/>
      <c r="B112" s="37"/>
      <c r="C112" s="189" t="s">
        <v>160</v>
      </c>
      <c r="D112" s="189" t="s">
        <v>137</v>
      </c>
      <c r="E112" s="190" t="s">
        <v>708</v>
      </c>
      <c r="F112" s="191" t="s">
        <v>709</v>
      </c>
      <c r="G112" s="192" t="s">
        <v>257</v>
      </c>
      <c r="H112" s="193">
        <v>10</v>
      </c>
      <c r="I112" s="194"/>
      <c r="J112" s="195">
        <f>ROUND(I112*H112,2)</f>
        <v>0</v>
      </c>
      <c r="K112" s="191" t="s">
        <v>19</v>
      </c>
      <c r="L112" s="41"/>
      <c r="M112" s="196" t="s">
        <v>19</v>
      </c>
      <c r="N112" s="197" t="s">
        <v>41</v>
      </c>
      <c r="O112" s="66"/>
      <c r="P112" s="198">
        <f>O112*H112</f>
        <v>0</v>
      </c>
      <c r="Q112" s="198">
        <v>0</v>
      </c>
      <c r="R112" s="198">
        <f>Q112*H112</f>
        <v>0</v>
      </c>
      <c r="S112" s="198">
        <v>0</v>
      </c>
      <c r="T112" s="199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0" t="s">
        <v>186</v>
      </c>
      <c r="AT112" s="200" t="s">
        <v>137</v>
      </c>
      <c r="AU112" s="200" t="s">
        <v>78</v>
      </c>
      <c r="AY112" s="19" t="s">
        <v>135</v>
      </c>
      <c r="BE112" s="201">
        <f>IF(N112="základní",J112,0)</f>
        <v>0</v>
      </c>
      <c r="BF112" s="201">
        <f>IF(N112="snížená",J112,0)</f>
        <v>0</v>
      </c>
      <c r="BG112" s="201">
        <f>IF(N112="zákl. přenesená",J112,0)</f>
        <v>0</v>
      </c>
      <c r="BH112" s="201">
        <f>IF(N112="sníž. přenesená",J112,0)</f>
        <v>0</v>
      </c>
      <c r="BI112" s="201">
        <f>IF(N112="nulová",J112,0)</f>
        <v>0</v>
      </c>
      <c r="BJ112" s="19" t="s">
        <v>78</v>
      </c>
      <c r="BK112" s="201">
        <f>ROUND(I112*H112,2)</f>
        <v>0</v>
      </c>
      <c r="BL112" s="19" t="s">
        <v>186</v>
      </c>
      <c r="BM112" s="200" t="s">
        <v>186</v>
      </c>
    </row>
    <row r="113" spans="1:65" s="2" customFormat="1" ht="11.25">
      <c r="A113" s="36"/>
      <c r="B113" s="37"/>
      <c r="C113" s="38"/>
      <c r="D113" s="202" t="s">
        <v>142</v>
      </c>
      <c r="E113" s="38"/>
      <c r="F113" s="203" t="s">
        <v>709</v>
      </c>
      <c r="G113" s="38"/>
      <c r="H113" s="38"/>
      <c r="I113" s="110"/>
      <c r="J113" s="38"/>
      <c r="K113" s="38"/>
      <c r="L113" s="41"/>
      <c r="M113" s="204"/>
      <c r="N113" s="205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142</v>
      </c>
      <c r="AU113" s="19" t="s">
        <v>78</v>
      </c>
    </row>
    <row r="114" spans="1:65" s="2" customFormat="1" ht="16.5" customHeight="1">
      <c r="A114" s="36"/>
      <c r="B114" s="37"/>
      <c r="C114" s="189" t="s">
        <v>188</v>
      </c>
      <c r="D114" s="189" t="s">
        <v>137</v>
      </c>
      <c r="E114" s="190" t="s">
        <v>710</v>
      </c>
      <c r="F114" s="191" t="s">
        <v>711</v>
      </c>
      <c r="G114" s="192" t="s">
        <v>159</v>
      </c>
      <c r="H114" s="193">
        <v>0.2</v>
      </c>
      <c r="I114" s="194"/>
      <c r="J114" s="195">
        <f>ROUND(I114*H114,2)</f>
        <v>0</v>
      </c>
      <c r="K114" s="191" t="s">
        <v>19</v>
      </c>
      <c r="L114" s="41"/>
      <c r="M114" s="196" t="s">
        <v>19</v>
      </c>
      <c r="N114" s="197" t="s">
        <v>41</v>
      </c>
      <c r="O114" s="66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0" t="s">
        <v>186</v>
      </c>
      <c r="AT114" s="200" t="s">
        <v>137</v>
      </c>
      <c r="AU114" s="200" t="s">
        <v>78</v>
      </c>
      <c r="AY114" s="19" t="s">
        <v>135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9" t="s">
        <v>78</v>
      </c>
      <c r="BK114" s="201">
        <f>ROUND(I114*H114,2)</f>
        <v>0</v>
      </c>
      <c r="BL114" s="19" t="s">
        <v>186</v>
      </c>
      <c r="BM114" s="200" t="s">
        <v>191</v>
      </c>
    </row>
    <row r="115" spans="1:65" s="2" customFormat="1" ht="11.25">
      <c r="A115" s="36"/>
      <c r="B115" s="37"/>
      <c r="C115" s="38"/>
      <c r="D115" s="202" t="s">
        <v>142</v>
      </c>
      <c r="E115" s="38"/>
      <c r="F115" s="203" t="s">
        <v>711</v>
      </c>
      <c r="G115" s="38"/>
      <c r="H115" s="38"/>
      <c r="I115" s="110"/>
      <c r="J115" s="38"/>
      <c r="K115" s="38"/>
      <c r="L115" s="41"/>
      <c r="M115" s="204"/>
      <c r="N115" s="205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142</v>
      </c>
      <c r="AU115" s="19" t="s">
        <v>78</v>
      </c>
    </row>
    <row r="116" spans="1:65" s="2" customFormat="1" ht="16.5" customHeight="1">
      <c r="A116" s="36"/>
      <c r="B116" s="37"/>
      <c r="C116" s="189" t="s">
        <v>166</v>
      </c>
      <c r="D116" s="189" t="s">
        <v>137</v>
      </c>
      <c r="E116" s="190" t="s">
        <v>712</v>
      </c>
      <c r="F116" s="191" t="s">
        <v>713</v>
      </c>
      <c r="G116" s="192" t="s">
        <v>433</v>
      </c>
      <c r="H116" s="193">
        <v>2</v>
      </c>
      <c r="I116" s="194"/>
      <c r="J116" s="195">
        <f>ROUND(I116*H116,2)</f>
        <v>0</v>
      </c>
      <c r="K116" s="191" t="s">
        <v>19</v>
      </c>
      <c r="L116" s="41"/>
      <c r="M116" s="196" t="s">
        <v>19</v>
      </c>
      <c r="N116" s="197" t="s">
        <v>41</v>
      </c>
      <c r="O116" s="66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0" t="s">
        <v>186</v>
      </c>
      <c r="AT116" s="200" t="s">
        <v>137</v>
      </c>
      <c r="AU116" s="200" t="s">
        <v>78</v>
      </c>
      <c r="AY116" s="19" t="s">
        <v>135</v>
      </c>
      <c r="BE116" s="201">
        <f>IF(N116="základní",J116,0)</f>
        <v>0</v>
      </c>
      <c r="BF116" s="201">
        <f>IF(N116="snížená",J116,0)</f>
        <v>0</v>
      </c>
      <c r="BG116" s="201">
        <f>IF(N116="zákl. přenesená",J116,0)</f>
        <v>0</v>
      </c>
      <c r="BH116" s="201">
        <f>IF(N116="sníž. přenesená",J116,0)</f>
        <v>0</v>
      </c>
      <c r="BI116" s="201">
        <f>IF(N116="nulová",J116,0)</f>
        <v>0</v>
      </c>
      <c r="BJ116" s="19" t="s">
        <v>78</v>
      </c>
      <c r="BK116" s="201">
        <f>ROUND(I116*H116,2)</f>
        <v>0</v>
      </c>
      <c r="BL116" s="19" t="s">
        <v>186</v>
      </c>
      <c r="BM116" s="200" t="s">
        <v>196</v>
      </c>
    </row>
    <row r="117" spans="1:65" s="2" customFormat="1" ht="11.25">
      <c r="A117" s="36"/>
      <c r="B117" s="37"/>
      <c r="C117" s="38"/>
      <c r="D117" s="202" t="s">
        <v>142</v>
      </c>
      <c r="E117" s="38"/>
      <c r="F117" s="203" t="s">
        <v>713</v>
      </c>
      <c r="G117" s="38"/>
      <c r="H117" s="38"/>
      <c r="I117" s="110"/>
      <c r="J117" s="38"/>
      <c r="K117" s="38"/>
      <c r="L117" s="41"/>
      <c r="M117" s="204"/>
      <c r="N117" s="205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142</v>
      </c>
      <c r="AU117" s="19" t="s">
        <v>78</v>
      </c>
    </row>
    <row r="118" spans="1:65" s="2" customFormat="1" ht="19.5">
      <c r="A118" s="36"/>
      <c r="B118" s="37"/>
      <c r="C118" s="38"/>
      <c r="D118" s="202" t="s">
        <v>693</v>
      </c>
      <c r="E118" s="38"/>
      <c r="F118" s="264" t="s">
        <v>714</v>
      </c>
      <c r="G118" s="38"/>
      <c r="H118" s="38"/>
      <c r="I118" s="110"/>
      <c r="J118" s="38"/>
      <c r="K118" s="38"/>
      <c r="L118" s="41"/>
      <c r="M118" s="204"/>
      <c r="N118" s="20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693</v>
      </c>
      <c r="AU118" s="19" t="s">
        <v>78</v>
      </c>
    </row>
    <row r="119" spans="1:65" s="12" customFormat="1" ht="25.9" customHeight="1">
      <c r="B119" s="173"/>
      <c r="C119" s="174"/>
      <c r="D119" s="175" t="s">
        <v>69</v>
      </c>
      <c r="E119" s="176" t="s">
        <v>715</v>
      </c>
      <c r="F119" s="176" t="s">
        <v>716</v>
      </c>
      <c r="G119" s="174"/>
      <c r="H119" s="174"/>
      <c r="I119" s="177"/>
      <c r="J119" s="178">
        <f>BK119</f>
        <v>0</v>
      </c>
      <c r="K119" s="174"/>
      <c r="L119" s="179"/>
      <c r="M119" s="180"/>
      <c r="N119" s="181"/>
      <c r="O119" s="181"/>
      <c r="P119" s="182">
        <f>SUM(P120:P162)</f>
        <v>0</v>
      </c>
      <c r="Q119" s="181"/>
      <c r="R119" s="182">
        <f>SUM(R120:R162)</f>
        <v>0</v>
      </c>
      <c r="S119" s="181"/>
      <c r="T119" s="183">
        <f>SUM(T120:T162)</f>
        <v>0</v>
      </c>
      <c r="AR119" s="184" t="s">
        <v>80</v>
      </c>
      <c r="AT119" s="185" t="s">
        <v>69</v>
      </c>
      <c r="AU119" s="185" t="s">
        <v>70</v>
      </c>
      <c r="AY119" s="184" t="s">
        <v>135</v>
      </c>
      <c r="BK119" s="186">
        <f>SUM(BK120:BK162)</f>
        <v>0</v>
      </c>
    </row>
    <row r="120" spans="1:65" s="2" customFormat="1" ht="16.5" customHeight="1">
      <c r="A120" s="36"/>
      <c r="B120" s="37"/>
      <c r="C120" s="189" t="s">
        <v>204</v>
      </c>
      <c r="D120" s="189" t="s">
        <v>137</v>
      </c>
      <c r="E120" s="190" t="s">
        <v>717</v>
      </c>
      <c r="F120" s="191" t="s">
        <v>718</v>
      </c>
      <c r="G120" s="192" t="s">
        <v>433</v>
      </c>
      <c r="H120" s="193">
        <v>7</v>
      </c>
      <c r="I120" s="194"/>
      <c r="J120" s="195">
        <f>ROUND(I120*H120,2)</f>
        <v>0</v>
      </c>
      <c r="K120" s="191" t="s">
        <v>19</v>
      </c>
      <c r="L120" s="41"/>
      <c r="M120" s="196" t="s">
        <v>19</v>
      </c>
      <c r="N120" s="197" t="s">
        <v>41</v>
      </c>
      <c r="O120" s="66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0" t="s">
        <v>186</v>
      </c>
      <c r="AT120" s="200" t="s">
        <v>137</v>
      </c>
      <c r="AU120" s="200" t="s">
        <v>78</v>
      </c>
      <c r="AY120" s="19" t="s">
        <v>135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9" t="s">
        <v>78</v>
      </c>
      <c r="BK120" s="201">
        <f>ROUND(I120*H120,2)</f>
        <v>0</v>
      </c>
      <c r="BL120" s="19" t="s">
        <v>186</v>
      </c>
      <c r="BM120" s="200" t="s">
        <v>207</v>
      </c>
    </row>
    <row r="121" spans="1:65" s="2" customFormat="1" ht="11.25">
      <c r="A121" s="36"/>
      <c r="B121" s="37"/>
      <c r="C121" s="38"/>
      <c r="D121" s="202" t="s">
        <v>142</v>
      </c>
      <c r="E121" s="38"/>
      <c r="F121" s="203" t="s">
        <v>718</v>
      </c>
      <c r="G121" s="38"/>
      <c r="H121" s="38"/>
      <c r="I121" s="110"/>
      <c r="J121" s="38"/>
      <c r="K121" s="38"/>
      <c r="L121" s="41"/>
      <c r="M121" s="204"/>
      <c r="N121" s="205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142</v>
      </c>
      <c r="AU121" s="19" t="s">
        <v>78</v>
      </c>
    </row>
    <row r="122" spans="1:65" s="2" customFormat="1" ht="16.5" customHeight="1">
      <c r="A122" s="36"/>
      <c r="B122" s="37"/>
      <c r="C122" s="189" t="s">
        <v>169</v>
      </c>
      <c r="D122" s="189" t="s">
        <v>137</v>
      </c>
      <c r="E122" s="190" t="s">
        <v>719</v>
      </c>
      <c r="F122" s="191" t="s">
        <v>720</v>
      </c>
      <c r="G122" s="192" t="s">
        <v>257</v>
      </c>
      <c r="H122" s="193">
        <v>40</v>
      </c>
      <c r="I122" s="194"/>
      <c r="J122" s="195">
        <f>ROUND(I122*H122,2)</f>
        <v>0</v>
      </c>
      <c r="K122" s="191" t="s">
        <v>19</v>
      </c>
      <c r="L122" s="41"/>
      <c r="M122" s="196" t="s">
        <v>19</v>
      </c>
      <c r="N122" s="197" t="s">
        <v>41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186</v>
      </c>
      <c r="AT122" s="200" t="s">
        <v>137</v>
      </c>
      <c r="AU122" s="200" t="s">
        <v>78</v>
      </c>
      <c r="AY122" s="19" t="s">
        <v>135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78</v>
      </c>
      <c r="BK122" s="201">
        <f>ROUND(I122*H122,2)</f>
        <v>0</v>
      </c>
      <c r="BL122" s="19" t="s">
        <v>186</v>
      </c>
      <c r="BM122" s="200" t="s">
        <v>212</v>
      </c>
    </row>
    <row r="123" spans="1:65" s="2" customFormat="1" ht="11.25">
      <c r="A123" s="36"/>
      <c r="B123" s="37"/>
      <c r="C123" s="38"/>
      <c r="D123" s="202" t="s">
        <v>142</v>
      </c>
      <c r="E123" s="38"/>
      <c r="F123" s="203" t="s">
        <v>720</v>
      </c>
      <c r="G123" s="38"/>
      <c r="H123" s="38"/>
      <c r="I123" s="110"/>
      <c r="J123" s="38"/>
      <c r="K123" s="38"/>
      <c r="L123" s="41"/>
      <c r="M123" s="204"/>
      <c r="N123" s="205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142</v>
      </c>
      <c r="AU123" s="19" t="s">
        <v>78</v>
      </c>
    </row>
    <row r="124" spans="1:65" s="2" customFormat="1" ht="16.5" customHeight="1">
      <c r="A124" s="36"/>
      <c r="B124" s="37"/>
      <c r="C124" s="189" t="s">
        <v>213</v>
      </c>
      <c r="D124" s="189" t="s">
        <v>137</v>
      </c>
      <c r="E124" s="190" t="s">
        <v>721</v>
      </c>
      <c r="F124" s="191" t="s">
        <v>722</v>
      </c>
      <c r="G124" s="192" t="s">
        <v>257</v>
      </c>
      <c r="H124" s="193">
        <v>20</v>
      </c>
      <c r="I124" s="194"/>
      <c r="J124" s="195">
        <f>ROUND(I124*H124,2)</f>
        <v>0</v>
      </c>
      <c r="K124" s="191" t="s">
        <v>19</v>
      </c>
      <c r="L124" s="41"/>
      <c r="M124" s="196" t="s">
        <v>19</v>
      </c>
      <c r="N124" s="197" t="s">
        <v>41</v>
      </c>
      <c r="O124" s="66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0" t="s">
        <v>186</v>
      </c>
      <c r="AT124" s="200" t="s">
        <v>137</v>
      </c>
      <c r="AU124" s="200" t="s">
        <v>78</v>
      </c>
      <c r="AY124" s="19" t="s">
        <v>135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9" t="s">
        <v>78</v>
      </c>
      <c r="BK124" s="201">
        <f>ROUND(I124*H124,2)</f>
        <v>0</v>
      </c>
      <c r="BL124" s="19" t="s">
        <v>186</v>
      </c>
      <c r="BM124" s="200" t="s">
        <v>216</v>
      </c>
    </row>
    <row r="125" spans="1:65" s="2" customFormat="1" ht="11.25">
      <c r="A125" s="36"/>
      <c r="B125" s="37"/>
      <c r="C125" s="38"/>
      <c r="D125" s="202" t="s">
        <v>142</v>
      </c>
      <c r="E125" s="38"/>
      <c r="F125" s="203" t="s">
        <v>722</v>
      </c>
      <c r="G125" s="38"/>
      <c r="H125" s="38"/>
      <c r="I125" s="110"/>
      <c r="J125" s="38"/>
      <c r="K125" s="38"/>
      <c r="L125" s="41"/>
      <c r="M125" s="204"/>
      <c r="N125" s="205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142</v>
      </c>
      <c r="AU125" s="19" t="s">
        <v>78</v>
      </c>
    </row>
    <row r="126" spans="1:65" s="2" customFormat="1" ht="16.5" customHeight="1">
      <c r="A126" s="36"/>
      <c r="B126" s="37"/>
      <c r="C126" s="189" t="s">
        <v>176</v>
      </c>
      <c r="D126" s="189" t="s">
        <v>137</v>
      </c>
      <c r="E126" s="190" t="s">
        <v>723</v>
      </c>
      <c r="F126" s="191" t="s">
        <v>724</v>
      </c>
      <c r="G126" s="192" t="s">
        <v>257</v>
      </c>
      <c r="H126" s="193">
        <v>14</v>
      </c>
      <c r="I126" s="194"/>
      <c r="J126" s="195">
        <f>ROUND(I126*H126,2)</f>
        <v>0</v>
      </c>
      <c r="K126" s="191" t="s">
        <v>19</v>
      </c>
      <c r="L126" s="41"/>
      <c r="M126" s="196" t="s">
        <v>19</v>
      </c>
      <c r="N126" s="197" t="s">
        <v>41</v>
      </c>
      <c r="O126" s="66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0" t="s">
        <v>186</v>
      </c>
      <c r="AT126" s="200" t="s">
        <v>137</v>
      </c>
      <c r="AU126" s="200" t="s">
        <v>78</v>
      </c>
      <c r="AY126" s="19" t="s">
        <v>135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9" t="s">
        <v>78</v>
      </c>
      <c r="BK126" s="201">
        <f>ROUND(I126*H126,2)</f>
        <v>0</v>
      </c>
      <c r="BL126" s="19" t="s">
        <v>186</v>
      </c>
      <c r="BM126" s="200" t="s">
        <v>233</v>
      </c>
    </row>
    <row r="127" spans="1:65" s="2" customFormat="1" ht="11.25">
      <c r="A127" s="36"/>
      <c r="B127" s="37"/>
      <c r="C127" s="38"/>
      <c r="D127" s="202" t="s">
        <v>142</v>
      </c>
      <c r="E127" s="38"/>
      <c r="F127" s="203" t="s">
        <v>724</v>
      </c>
      <c r="G127" s="38"/>
      <c r="H127" s="38"/>
      <c r="I127" s="110"/>
      <c r="J127" s="38"/>
      <c r="K127" s="38"/>
      <c r="L127" s="41"/>
      <c r="M127" s="204"/>
      <c r="N127" s="205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142</v>
      </c>
      <c r="AU127" s="19" t="s">
        <v>78</v>
      </c>
    </row>
    <row r="128" spans="1:65" s="2" customFormat="1" ht="16.5" customHeight="1">
      <c r="A128" s="36"/>
      <c r="B128" s="37"/>
      <c r="C128" s="189" t="s">
        <v>8</v>
      </c>
      <c r="D128" s="189" t="s">
        <v>137</v>
      </c>
      <c r="E128" s="190" t="s">
        <v>725</v>
      </c>
      <c r="F128" s="191" t="s">
        <v>726</v>
      </c>
      <c r="G128" s="192" t="s">
        <v>257</v>
      </c>
      <c r="H128" s="193">
        <v>28</v>
      </c>
      <c r="I128" s="194"/>
      <c r="J128" s="195">
        <f>ROUND(I128*H128,2)</f>
        <v>0</v>
      </c>
      <c r="K128" s="191" t="s">
        <v>19</v>
      </c>
      <c r="L128" s="41"/>
      <c r="M128" s="196" t="s">
        <v>19</v>
      </c>
      <c r="N128" s="197" t="s">
        <v>41</v>
      </c>
      <c r="O128" s="66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0" t="s">
        <v>186</v>
      </c>
      <c r="AT128" s="200" t="s">
        <v>137</v>
      </c>
      <c r="AU128" s="200" t="s">
        <v>78</v>
      </c>
      <c r="AY128" s="19" t="s">
        <v>135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9" t="s">
        <v>78</v>
      </c>
      <c r="BK128" s="201">
        <f>ROUND(I128*H128,2)</f>
        <v>0</v>
      </c>
      <c r="BL128" s="19" t="s">
        <v>186</v>
      </c>
      <c r="BM128" s="200" t="s">
        <v>237</v>
      </c>
    </row>
    <row r="129" spans="1:65" s="2" customFormat="1" ht="11.25">
      <c r="A129" s="36"/>
      <c r="B129" s="37"/>
      <c r="C129" s="38"/>
      <c r="D129" s="202" t="s">
        <v>142</v>
      </c>
      <c r="E129" s="38"/>
      <c r="F129" s="203" t="s">
        <v>726</v>
      </c>
      <c r="G129" s="38"/>
      <c r="H129" s="38"/>
      <c r="I129" s="110"/>
      <c r="J129" s="38"/>
      <c r="K129" s="38"/>
      <c r="L129" s="41"/>
      <c r="M129" s="204"/>
      <c r="N129" s="205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142</v>
      </c>
      <c r="AU129" s="19" t="s">
        <v>78</v>
      </c>
    </row>
    <row r="130" spans="1:65" s="2" customFormat="1" ht="16.5" customHeight="1">
      <c r="A130" s="36"/>
      <c r="B130" s="37"/>
      <c r="C130" s="189" t="s">
        <v>186</v>
      </c>
      <c r="D130" s="189" t="s">
        <v>137</v>
      </c>
      <c r="E130" s="190" t="s">
        <v>727</v>
      </c>
      <c r="F130" s="191" t="s">
        <v>728</v>
      </c>
      <c r="G130" s="192" t="s">
        <v>257</v>
      </c>
      <c r="H130" s="193">
        <v>20</v>
      </c>
      <c r="I130" s="194"/>
      <c r="J130" s="195">
        <f>ROUND(I130*H130,2)</f>
        <v>0</v>
      </c>
      <c r="K130" s="191" t="s">
        <v>19</v>
      </c>
      <c r="L130" s="41"/>
      <c r="M130" s="196" t="s">
        <v>19</v>
      </c>
      <c r="N130" s="197" t="s">
        <v>41</v>
      </c>
      <c r="O130" s="66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0" t="s">
        <v>186</v>
      </c>
      <c r="AT130" s="200" t="s">
        <v>137</v>
      </c>
      <c r="AU130" s="200" t="s">
        <v>78</v>
      </c>
      <c r="AY130" s="19" t="s">
        <v>135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9" t="s">
        <v>78</v>
      </c>
      <c r="BK130" s="201">
        <f>ROUND(I130*H130,2)</f>
        <v>0</v>
      </c>
      <c r="BL130" s="19" t="s">
        <v>186</v>
      </c>
      <c r="BM130" s="200" t="s">
        <v>240</v>
      </c>
    </row>
    <row r="131" spans="1:65" s="2" customFormat="1" ht="11.25">
      <c r="A131" s="36"/>
      <c r="B131" s="37"/>
      <c r="C131" s="38"/>
      <c r="D131" s="202" t="s">
        <v>142</v>
      </c>
      <c r="E131" s="38"/>
      <c r="F131" s="203" t="s">
        <v>728</v>
      </c>
      <c r="G131" s="38"/>
      <c r="H131" s="38"/>
      <c r="I131" s="110"/>
      <c r="J131" s="38"/>
      <c r="K131" s="38"/>
      <c r="L131" s="41"/>
      <c r="M131" s="204"/>
      <c r="N131" s="205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142</v>
      </c>
      <c r="AU131" s="19" t="s">
        <v>78</v>
      </c>
    </row>
    <row r="132" spans="1:65" s="2" customFormat="1" ht="16.5" customHeight="1">
      <c r="A132" s="36"/>
      <c r="B132" s="37"/>
      <c r="C132" s="189" t="s">
        <v>245</v>
      </c>
      <c r="D132" s="189" t="s">
        <v>137</v>
      </c>
      <c r="E132" s="190" t="s">
        <v>729</v>
      </c>
      <c r="F132" s="191" t="s">
        <v>730</v>
      </c>
      <c r="G132" s="192" t="s">
        <v>257</v>
      </c>
      <c r="H132" s="193">
        <v>20</v>
      </c>
      <c r="I132" s="194"/>
      <c r="J132" s="195">
        <f>ROUND(I132*H132,2)</f>
        <v>0</v>
      </c>
      <c r="K132" s="191" t="s">
        <v>19</v>
      </c>
      <c r="L132" s="41"/>
      <c r="M132" s="196" t="s">
        <v>19</v>
      </c>
      <c r="N132" s="197" t="s">
        <v>41</v>
      </c>
      <c r="O132" s="66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0" t="s">
        <v>186</v>
      </c>
      <c r="AT132" s="200" t="s">
        <v>137</v>
      </c>
      <c r="AU132" s="200" t="s">
        <v>78</v>
      </c>
      <c r="AY132" s="19" t="s">
        <v>135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9" t="s">
        <v>78</v>
      </c>
      <c r="BK132" s="201">
        <f>ROUND(I132*H132,2)</f>
        <v>0</v>
      </c>
      <c r="BL132" s="19" t="s">
        <v>186</v>
      </c>
      <c r="BM132" s="200" t="s">
        <v>248</v>
      </c>
    </row>
    <row r="133" spans="1:65" s="2" customFormat="1" ht="11.25">
      <c r="A133" s="36"/>
      <c r="B133" s="37"/>
      <c r="C133" s="38"/>
      <c r="D133" s="202" t="s">
        <v>142</v>
      </c>
      <c r="E133" s="38"/>
      <c r="F133" s="203" t="s">
        <v>730</v>
      </c>
      <c r="G133" s="38"/>
      <c r="H133" s="38"/>
      <c r="I133" s="110"/>
      <c r="J133" s="38"/>
      <c r="K133" s="38"/>
      <c r="L133" s="41"/>
      <c r="M133" s="204"/>
      <c r="N133" s="205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142</v>
      </c>
      <c r="AU133" s="19" t="s">
        <v>78</v>
      </c>
    </row>
    <row r="134" spans="1:65" s="2" customFormat="1" ht="19.5">
      <c r="A134" s="36"/>
      <c r="B134" s="37"/>
      <c r="C134" s="38"/>
      <c r="D134" s="202" t="s">
        <v>693</v>
      </c>
      <c r="E134" s="38"/>
      <c r="F134" s="264" t="s">
        <v>731</v>
      </c>
      <c r="G134" s="38"/>
      <c r="H134" s="38"/>
      <c r="I134" s="110"/>
      <c r="J134" s="38"/>
      <c r="K134" s="38"/>
      <c r="L134" s="41"/>
      <c r="M134" s="204"/>
      <c r="N134" s="205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693</v>
      </c>
      <c r="AU134" s="19" t="s">
        <v>78</v>
      </c>
    </row>
    <row r="135" spans="1:65" s="2" customFormat="1" ht="16.5" customHeight="1">
      <c r="A135" s="36"/>
      <c r="B135" s="37"/>
      <c r="C135" s="189" t="s">
        <v>191</v>
      </c>
      <c r="D135" s="189" t="s">
        <v>137</v>
      </c>
      <c r="E135" s="190" t="s">
        <v>732</v>
      </c>
      <c r="F135" s="191" t="s">
        <v>733</v>
      </c>
      <c r="G135" s="192" t="s">
        <v>257</v>
      </c>
      <c r="H135" s="193">
        <v>14</v>
      </c>
      <c r="I135" s="194"/>
      <c r="J135" s="195">
        <f>ROUND(I135*H135,2)</f>
        <v>0</v>
      </c>
      <c r="K135" s="191" t="s">
        <v>19</v>
      </c>
      <c r="L135" s="41"/>
      <c r="M135" s="196" t="s">
        <v>19</v>
      </c>
      <c r="N135" s="197" t="s">
        <v>41</v>
      </c>
      <c r="O135" s="66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0" t="s">
        <v>186</v>
      </c>
      <c r="AT135" s="200" t="s">
        <v>137</v>
      </c>
      <c r="AU135" s="200" t="s">
        <v>78</v>
      </c>
      <c r="AY135" s="19" t="s">
        <v>135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9" t="s">
        <v>78</v>
      </c>
      <c r="BK135" s="201">
        <f>ROUND(I135*H135,2)</f>
        <v>0</v>
      </c>
      <c r="BL135" s="19" t="s">
        <v>186</v>
      </c>
      <c r="BM135" s="200" t="s">
        <v>251</v>
      </c>
    </row>
    <row r="136" spans="1:65" s="2" customFormat="1" ht="11.25">
      <c r="A136" s="36"/>
      <c r="B136" s="37"/>
      <c r="C136" s="38"/>
      <c r="D136" s="202" t="s">
        <v>142</v>
      </c>
      <c r="E136" s="38"/>
      <c r="F136" s="203" t="s">
        <v>733</v>
      </c>
      <c r="G136" s="38"/>
      <c r="H136" s="38"/>
      <c r="I136" s="110"/>
      <c r="J136" s="38"/>
      <c r="K136" s="38"/>
      <c r="L136" s="41"/>
      <c r="M136" s="204"/>
      <c r="N136" s="205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142</v>
      </c>
      <c r="AU136" s="19" t="s">
        <v>78</v>
      </c>
    </row>
    <row r="137" spans="1:65" s="2" customFormat="1" ht="19.5">
      <c r="A137" s="36"/>
      <c r="B137" s="37"/>
      <c r="C137" s="38"/>
      <c r="D137" s="202" t="s">
        <v>693</v>
      </c>
      <c r="E137" s="38"/>
      <c r="F137" s="264" t="s">
        <v>734</v>
      </c>
      <c r="G137" s="38"/>
      <c r="H137" s="38"/>
      <c r="I137" s="110"/>
      <c r="J137" s="38"/>
      <c r="K137" s="38"/>
      <c r="L137" s="41"/>
      <c r="M137" s="204"/>
      <c r="N137" s="205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693</v>
      </c>
      <c r="AU137" s="19" t="s">
        <v>78</v>
      </c>
    </row>
    <row r="138" spans="1:65" s="2" customFormat="1" ht="16.5" customHeight="1">
      <c r="A138" s="36"/>
      <c r="B138" s="37"/>
      <c r="C138" s="189" t="s">
        <v>254</v>
      </c>
      <c r="D138" s="189" t="s">
        <v>137</v>
      </c>
      <c r="E138" s="190" t="s">
        <v>735</v>
      </c>
      <c r="F138" s="191" t="s">
        <v>733</v>
      </c>
      <c r="G138" s="192" t="s">
        <v>257</v>
      </c>
      <c r="H138" s="193">
        <v>28</v>
      </c>
      <c r="I138" s="194"/>
      <c r="J138" s="195">
        <f>ROUND(I138*H138,2)</f>
        <v>0</v>
      </c>
      <c r="K138" s="191" t="s">
        <v>19</v>
      </c>
      <c r="L138" s="41"/>
      <c r="M138" s="196" t="s">
        <v>19</v>
      </c>
      <c r="N138" s="197" t="s">
        <v>41</v>
      </c>
      <c r="O138" s="66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0" t="s">
        <v>186</v>
      </c>
      <c r="AT138" s="200" t="s">
        <v>137</v>
      </c>
      <c r="AU138" s="200" t="s">
        <v>78</v>
      </c>
      <c r="AY138" s="19" t="s">
        <v>135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9" t="s">
        <v>78</v>
      </c>
      <c r="BK138" s="201">
        <f>ROUND(I138*H138,2)</f>
        <v>0</v>
      </c>
      <c r="BL138" s="19" t="s">
        <v>186</v>
      </c>
      <c r="BM138" s="200" t="s">
        <v>258</v>
      </c>
    </row>
    <row r="139" spans="1:65" s="2" customFormat="1" ht="11.25">
      <c r="A139" s="36"/>
      <c r="B139" s="37"/>
      <c r="C139" s="38"/>
      <c r="D139" s="202" t="s">
        <v>142</v>
      </c>
      <c r="E139" s="38"/>
      <c r="F139" s="203" t="s">
        <v>733</v>
      </c>
      <c r="G139" s="38"/>
      <c r="H139" s="38"/>
      <c r="I139" s="110"/>
      <c r="J139" s="38"/>
      <c r="K139" s="38"/>
      <c r="L139" s="41"/>
      <c r="M139" s="204"/>
      <c r="N139" s="205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142</v>
      </c>
      <c r="AU139" s="19" t="s">
        <v>78</v>
      </c>
    </row>
    <row r="140" spans="1:65" s="2" customFormat="1" ht="19.5">
      <c r="A140" s="36"/>
      <c r="B140" s="37"/>
      <c r="C140" s="38"/>
      <c r="D140" s="202" t="s">
        <v>693</v>
      </c>
      <c r="E140" s="38"/>
      <c r="F140" s="264" t="s">
        <v>736</v>
      </c>
      <c r="G140" s="38"/>
      <c r="H140" s="38"/>
      <c r="I140" s="110"/>
      <c r="J140" s="38"/>
      <c r="K140" s="38"/>
      <c r="L140" s="41"/>
      <c r="M140" s="204"/>
      <c r="N140" s="205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693</v>
      </c>
      <c r="AU140" s="19" t="s">
        <v>78</v>
      </c>
    </row>
    <row r="141" spans="1:65" s="2" customFormat="1" ht="16.5" customHeight="1">
      <c r="A141" s="36"/>
      <c r="B141" s="37"/>
      <c r="C141" s="189" t="s">
        <v>196</v>
      </c>
      <c r="D141" s="189" t="s">
        <v>137</v>
      </c>
      <c r="E141" s="190" t="s">
        <v>737</v>
      </c>
      <c r="F141" s="191" t="s">
        <v>738</v>
      </c>
      <c r="G141" s="192" t="s">
        <v>739</v>
      </c>
      <c r="H141" s="193">
        <v>7</v>
      </c>
      <c r="I141" s="194"/>
      <c r="J141" s="195">
        <f>ROUND(I141*H141,2)</f>
        <v>0</v>
      </c>
      <c r="K141" s="191" t="s">
        <v>19</v>
      </c>
      <c r="L141" s="41"/>
      <c r="M141" s="196" t="s">
        <v>19</v>
      </c>
      <c r="N141" s="197" t="s">
        <v>41</v>
      </c>
      <c r="O141" s="66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0" t="s">
        <v>186</v>
      </c>
      <c r="AT141" s="200" t="s">
        <v>137</v>
      </c>
      <c r="AU141" s="200" t="s">
        <v>78</v>
      </c>
      <c r="AY141" s="19" t="s">
        <v>135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9" t="s">
        <v>78</v>
      </c>
      <c r="BK141" s="201">
        <f>ROUND(I141*H141,2)</f>
        <v>0</v>
      </c>
      <c r="BL141" s="19" t="s">
        <v>186</v>
      </c>
      <c r="BM141" s="200" t="s">
        <v>264</v>
      </c>
    </row>
    <row r="142" spans="1:65" s="2" customFormat="1" ht="11.25">
      <c r="A142" s="36"/>
      <c r="B142" s="37"/>
      <c r="C142" s="38"/>
      <c r="D142" s="202" t="s">
        <v>142</v>
      </c>
      <c r="E142" s="38"/>
      <c r="F142" s="203" t="s">
        <v>738</v>
      </c>
      <c r="G142" s="38"/>
      <c r="H142" s="38"/>
      <c r="I142" s="110"/>
      <c r="J142" s="38"/>
      <c r="K142" s="38"/>
      <c r="L142" s="41"/>
      <c r="M142" s="204"/>
      <c r="N142" s="205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142</v>
      </c>
      <c r="AU142" s="19" t="s">
        <v>78</v>
      </c>
    </row>
    <row r="143" spans="1:65" s="2" customFormat="1" ht="16.5" customHeight="1">
      <c r="A143" s="36"/>
      <c r="B143" s="37"/>
      <c r="C143" s="189" t="s">
        <v>7</v>
      </c>
      <c r="D143" s="189" t="s">
        <v>137</v>
      </c>
      <c r="E143" s="190" t="s">
        <v>740</v>
      </c>
      <c r="F143" s="191" t="s">
        <v>741</v>
      </c>
      <c r="G143" s="192" t="s">
        <v>433</v>
      </c>
      <c r="H143" s="193">
        <v>7</v>
      </c>
      <c r="I143" s="194"/>
      <c r="J143" s="195">
        <f>ROUND(I143*H143,2)</f>
        <v>0</v>
      </c>
      <c r="K143" s="191" t="s">
        <v>19</v>
      </c>
      <c r="L143" s="41"/>
      <c r="M143" s="196" t="s">
        <v>19</v>
      </c>
      <c r="N143" s="197" t="s">
        <v>41</v>
      </c>
      <c r="O143" s="66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0" t="s">
        <v>186</v>
      </c>
      <c r="AT143" s="200" t="s">
        <v>137</v>
      </c>
      <c r="AU143" s="200" t="s">
        <v>78</v>
      </c>
      <c r="AY143" s="19" t="s">
        <v>135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9" t="s">
        <v>78</v>
      </c>
      <c r="BK143" s="201">
        <f>ROUND(I143*H143,2)</f>
        <v>0</v>
      </c>
      <c r="BL143" s="19" t="s">
        <v>186</v>
      </c>
      <c r="BM143" s="200" t="s">
        <v>268</v>
      </c>
    </row>
    <row r="144" spans="1:65" s="2" customFormat="1" ht="11.25">
      <c r="A144" s="36"/>
      <c r="B144" s="37"/>
      <c r="C144" s="38"/>
      <c r="D144" s="202" t="s">
        <v>142</v>
      </c>
      <c r="E144" s="38"/>
      <c r="F144" s="203" t="s">
        <v>741</v>
      </c>
      <c r="G144" s="38"/>
      <c r="H144" s="38"/>
      <c r="I144" s="110"/>
      <c r="J144" s="38"/>
      <c r="K144" s="38"/>
      <c r="L144" s="41"/>
      <c r="M144" s="204"/>
      <c r="N144" s="205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142</v>
      </c>
      <c r="AU144" s="19" t="s">
        <v>78</v>
      </c>
    </row>
    <row r="145" spans="1:65" s="2" customFormat="1" ht="16.5" customHeight="1">
      <c r="A145" s="36"/>
      <c r="B145" s="37"/>
      <c r="C145" s="189" t="s">
        <v>207</v>
      </c>
      <c r="D145" s="189" t="s">
        <v>137</v>
      </c>
      <c r="E145" s="190" t="s">
        <v>742</v>
      </c>
      <c r="F145" s="191" t="s">
        <v>743</v>
      </c>
      <c r="G145" s="192" t="s">
        <v>433</v>
      </c>
      <c r="H145" s="193">
        <v>4</v>
      </c>
      <c r="I145" s="194"/>
      <c r="J145" s="195">
        <f>ROUND(I145*H145,2)</f>
        <v>0</v>
      </c>
      <c r="K145" s="191" t="s">
        <v>19</v>
      </c>
      <c r="L145" s="41"/>
      <c r="M145" s="196" t="s">
        <v>19</v>
      </c>
      <c r="N145" s="197" t="s">
        <v>41</v>
      </c>
      <c r="O145" s="66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0" t="s">
        <v>186</v>
      </c>
      <c r="AT145" s="200" t="s">
        <v>137</v>
      </c>
      <c r="AU145" s="200" t="s">
        <v>78</v>
      </c>
      <c r="AY145" s="19" t="s">
        <v>135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9" t="s">
        <v>78</v>
      </c>
      <c r="BK145" s="201">
        <f>ROUND(I145*H145,2)</f>
        <v>0</v>
      </c>
      <c r="BL145" s="19" t="s">
        <v>186</v>
      </c>
      <c r="BM145" s="200" t="s">
        <v>272</v>
      </c>
    </row>
    <row r="146" spans="1:65" s="2" customFormat="1" ht="11.25">
      <c r="A146" s="36"/>
      <c r="B146" s="37"/>
      <c r="C146" s="38"/>
      <c r="D146" s="202" t="s">
        <v>142</v>
      </c>
      <c r="E146" s="38"/>
      <c r="F146" s="203" t="s">
        <v>743</v>
      </c>
      <c r="G146" s="38"/>
      <c r="H146" s="38"/>
      <c r="I146" s="110"/>
      <c r="J146" s="38"/>
      <c r="K146" s="38"/>
      <c r="L146" s="41"/>
      <c r="M146" s="204"/>
      <c r="N146" s="205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142</v>
      </c>
      <c r="AU146" s="19" t="s">
        <v>78</v>
      </c>
    </row>
    <row r="147" spans="1:65" s="2" customFormat="1" ht="16.5" customHeight="1">
      <c r="A147" s="36"/>
      <c r="B147" s="37"/>
      <c r="C147" s="189" t="s">
        <v>273</v>
      </c>
      <c r="D147" s="189" t="s">
        <v>137</v>
      </c>
      <c r="E147" s="190" t="s">
        <v>744</v>
      </c>
      <c r="F147" s="191" t="s">
        <v>745</v>
      </c>
      <c r="G147" s="192" t="s">
        <v>739</v>
      </c>
      <c r="H147" s="193">
        <v>4</v>
      </c>
      <c r="I147" s="194"/>
      <c r="J147" s="195">
        <f>ROUND(I147*H147,2)</f>
        <v>0</v>
      </c>
      <c r="K147" s="191" t="s">
        <v>19</v>
      </c>
      <c r="L147" s="41"/>
      <c r="M147" s="196" t="s">
        <v>19</v>
      </c>
      <c r="N147" s="197" t="s">
        <v>41</v>
      </c>
      <c r="O147" s="66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0" t="s">
        <v>186</v>
      </c>
      <c r="AT147" s="200" t="s">
        <v>137</v>
      </c>
      <c r="AU147" s="200" t="s">
        <v>78</v>
      </c>
      <c r="AY147" s="19" t="s">
        <v>135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9" t="s">
        <v>78</v>
      </c>
      <c r="BK147" s="201">
        <f>ROUND(I147*H147,2)</f>
        <v>0</v>
      </c>
      <c r="BL147" s="19" t="s">
        <v>186</v>
      </c>
      <c r="BM147" s="200" t="s">
        <v>276</v>
      </c>
    </row>
    <row r="148" spans="1:65" s="2" customFormat="1" ht="11.25">
      <c r="A148" s="36"/>
      <c r="B148" s="37"/>
      <c r="C148" s="38"/>
      <c r="D148" s="202" t="s">
        <v>142</v>
      </c>
      <c r="E148" s="38"/>
      <c r="F148" s="203" t="s">
        <v>745</v>
      </c>
      <c r="G148" s="38"/>
      <c r="H148" s="38"/>
      <c r="I148" s="110"/>
      <c r="J148" s="38"/>
      <c r="K148" s="38"/>
      <c r="L148" s="41"/>
      <c r="M148" s="204"/>
      <c r="N148" s="205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142</v>
      </c>
      <c r="AU148" s="19" t="s">
        <v>78</v>
      </c>
    </row>
    <row r="149" spans="1:65" s="2" customFormat="1" ht="16.5" customHeight="1">
      <c r="A149" s="36"/>
      <c r="B149" s="37"/>
      <c r="C149" s="189" t="s">
        <v>212</v>
      </c>
      <c r="D149" s="189" t="s">
        <v>137</v>
      </c>
      <c r="E149" s="190" t="s">
        <v>746</v>
      </c>
      <c r="F149" s="191" t="s">
        <v>747</v>
      </c>
      <c r="G149" s="192" t="s">
        <v>433</v>
      </c>
      <c r="H149" s="193">
        <v>8</v>
      </c>
      <c r="I149" s="194"/>
      <c r="J149" s="195">
        <f>ROUND(I149*H149,2)</f>
        <v>0</v>
      </c>
      <c r="K149" s="191" t="s">
        <v>19</v>
      </c>
      <c r="L149" s="41"/>
      <c r="M149" s="196" t="s">
        <v>19</v>
      </c>
      <c r="N149" s="197" t="s">
        <v>41</v>
      </c>
      <c r="O149" s="66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0" t="s">
        <v>186</v>
      </c>
      <c r="AT149" s="200" t="s">
        <v>137</v>
      </c>
      <c r="AU149" s="200" t="s">
        <v>78</v>
      </c>
      <c r="AY149" s="19" t="s">
        <v>135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9" t="s">
        <v>78</v>
      </c>
      <c r="BK149" s="201">
        <f>ROUND(I149*H149,2)</f>
        <v>0</v>
      </c>
      <c r="BL149" s="19" t="s">
        <v>186</v>
      </c>
      <c r="BM149" s="200" t="s">
        <v>280</v>
      </c>
    </row>
    <row r="150" spans="1:65" s="2" customFormat="1" ht="11.25">
      <c r="A150" s="36"/>
      <c r="B150" s="37"/>
      <c r="C150" s="38"/>
      <c r="D150" s="202" t="s">
        <v>142</v>
      </c>
      <c r="E150" s="38"/>
      <c r="F150" s="203" t="s">
        <v>747</v>
      </c>
      <c r="G150" s="38"/>
      <c r="H150" s="38"/>
      <c r="I150" s="110"/>
      <c r="J150" s="38"/>
      <c r="K150" s="38"/>
      <c r="L150" s="41"/>
      <c r="M150" s="204"/>
      <c r="N150" s="205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142</v>
      </c>
      <c r="AU150" s="19" t="s">
        <v>78</v>
      </c>
    </row>
    <row r="151" spans="1:65" s="2" customFormat="1" ht="16.5" customHeight="1">
      <c r="A151" s="36"/>
      <c r="B151" s="37"/>
      <c r="C151" s="189" t="s">
        <v>286</v>
      </c>
      <c r="D151" s="189" t="s">
        <v>137</v>
      </c>
      <c r="E151" s="190" t="s">
        <v>748</v>
      </c>
      <c r="F151" s="191" t="s">
        <v>749</v>
      </c>
      <c r="G151" s="192" t="s">
        <v>433</v>
      </c>
      <c r="H151" s="193">
        <v>3</v>
      </c>
      <c r="I151" s="194"/>
      <c r="J151" s="195">
        <f>ROUND(I151*H151,2)</f>
        <v>0</v>
      </c>
      <c r="K151" s="191" t="s">
        <v>19</v>
      </c>
      <c r="L151" s="41"/>
      <c r="M151" s="196" t="s">
        <v>19</v>
      </c>
      <c r="N151" s="197" t="s">
        <v>41</v>
      </c>
      <c r="O151" s="66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0" t="s">
        <v>186</v>
      </c>
      <c r="AT151" s="200" t="s">
        <v>137</v>
      </c>
      <c r="AU151" s="200" t="s">
        <v>78</v>
      </c>
      <c r="AY151" s="19" t="s">
        <v>135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9" t="s">
        <v>78</v>
      </c>
      <c r="BK151" s="201">
        <f>ROUND(I151*H151,2)</f>
        <v>0</v>
      </c>
      <c r="BL151" s="19" t="s">
        <v>186</v>
      </c>
      <c r="BM151" s="200" t="s">
        <v>289</v>
      </c>
    </row>
    <row r="152" spans="1:65" s="2" customFormat="1" ht="11.25">
      <c r="A152" s="36"/>
      <c r="B152" s="37"/>
      <c r="C152" s="38"/>
      <c r="D152" s="202" t="s">
        <v>142</v>
      </c>
      <c r="E152" s="38"/>
      <c r="F152" s="203" t="s">
        <v>749</v>
      </c>
      <c r="G152" s="38"/>
      <c r="H152" s="38"/>
      <c r="I152" s="110"/>
      <c r="J152" s="38"/>
      <c r="K152" s="38"/>
      <c r="L152" s="41"/>
      <c r="M152" s="204"/>
      <c r="N152" s="205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142</v>
      </c>
      <c r="AU152" s="19" t="s">
        <v>78</v>
      </c>
    </row>
    <row r="153" spans="1:65" s="2" customFormat="1" ht="16.5" customHeight="1">
      <c r="A153" s="36"/>
      <c r="B153" s="37"/>
      <c r="C153" s="189" t="s">
        <v>216</v>
      </c>
      <c r="D153" s="189" t="s">
        <v>137</v>
      </c>
      <c r="E153" s="190" t="s">
        <v>750</v>
      </c>
      <c r="F153" s="191" t="s">
        <v>751</v>
      </c>
      <c r="G153" s="192" t="s">
        <v>433</v>
      </c>
      <c r="H153" s="193">
        <v>4</v>
      </c>
      <c r="I153" s="194"/>
      <c r="J153" s="195">
        <f>ROUND(I153*H153,2)</f>
        <v>0</v>
      </c>
      <c r="K153" s="191" t="s">
        <v>19</v>
      </c>
      <c r="L153" s="41"/>
      <c r="M153" s="196" t="s">
        <v>19</v>
      </c>
      <c r="N153" s="197" t="s">
        <v>41</v>
      </c>
      <c r="O153" s="66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0" t="s">
        <v>186</v>
      </c>
      <c r="AT153" s="200" t="s">
        <v>137</v>
      </c>
      <c r="AU153" s="200" t="s">
        <v>78</v>
      </c>
      <c r="AY153" s="19" t="s">
        <v>135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9" t="s">
        <v>78</v>
      </c>
      <c r="BK153" s="201">
        <f>ROUND(I153*H153,2)</f>
        <v>0</v>
      </c>
      <c r="BL153" s="19" t="s">
        <v>186</v>
      </c>
      <c r="BM153" s="200" t="s">
        <v>292</v>
      </c>
    </row>
    <row r="154" spans="1:65" s="2" customFormat="1" ht="11.25">
      <c r="A154" s="36"/>
      <c r="B154" s="37"/>
      <c r="C154" s="38"/>
      <c r="D154" s="202" t="s">
        <v>142</v>
      </c>
      <c r="E154" s="38"/>
      <c r="F154" s="203" t="s">
        <v>751</v>
      </c>
      <c r="G154" s="38"/>
      <c r="H154" s="38"/>
      <c r="I154" s="110"/>
      <c r="J154" s="38"/>
      <c r="K154" s="38"/>
      <c r="L154" s="41"/>
      <c r="M154" s="204"/>
      <c r="N154" s="205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142</v>
      </c>
      <c r="AU154" s="19" t="s">
        <v>78</v>
      </c>
    </row>
    <row r="155" spans="1:65" s="2" customFormat="1" ht="16.5" customHeight="1">
      <c r="A155" s="36"/>
      <c r="B155" s="37"/>
      <c r="C155" s="189" t="s">
        <v>293</v>
      </c>
      <c r="D155" s="189" t="s">
        <v>137</v>
      </c>
      <c r="E155" s="190" t="s">
        <v>752</v>
      </c>
      <c r="F155" s="191" t="s">
        <v>753</v>
      </c>
      <c r="G155" s="192" t="s">
        <v>257</v>
      </c>
      <c r="H155" s="193">
        <v>62</v>
      </c>
      <c r="I155" s="194"/>
      <c r="J155" s="195">
        <f>ROUND(I155*H155,2)</f>
        <v>0</v>
      </c>
      <c r="K155" s="191" t="s">
        <v>19</v>
      </c>
      <c r="L155" s="41"/>
      <c r="M155" s="196" t="s">
        <v>19</v>
      </c>
      <c r="N155" s="197" t="s">
        <v>41</v>
      </c>
      <c r="O155" s="66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0" t="s">
        <v>186</v>
      </c>
      <c r="AT155" s="200" t="s">
        <v>137</v>
      </c>
      <c r="AU155" s="200" t="s">
        <v>78</v>
      </c>
      <c r="AY155" s="19" t="s">
        <v>135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9" t="s">
        <v>78</v>
      </c>
      <c r="BK155" s="201">
        <f>ROUND(I155*H155,2)</f>
        <v>0</v>
      </c>
      <c r="BL155" s="19" t="s">
        <v>186</v>
      </c>
      <c r="BM155" s="200" t="s">
        <v>296</v>
      </c>
    </row>
    <row r="156" spans="1:65" s="2" customFormat="1" ht="11.25">
      <c r="A156" s="36"/>
      <c r="B156" s="37"/>
      <c r="C156" s="38"/>
      <c r="D156" s="202" t="s">
        <v>142</v>
      </c>
      <c r="E156" s="38"/>
      <c r="F156" s="203" t="s">
        <v>753</v>
      </c>
      <c r="G156" s="38"/>
      <c r="H156" s="38"/>
      <c r="I156" s="110"/>
      <c r="J156" s="38"/>
      <c r="K156" s="38"/>
      <c r="L156" s="41"/>
      <c r="M156" s="204"/>
      <c r="N156" s="205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142</v>
      </c>
      <c r="AU156" s="19" t="s">
        <v>78</v>
      </c>
    </row>
    <row r="157" spans="1:65" s="2" customFormat="1" ht="16.5" customHeight="1">
      <c r="A157" s="36"/>
      <c r="B157" s="37"/>
      <c r="C157" s="189" t="s">
        <v>233</v>
      </c>
      <c r="D157" s="189" t="s">
        <v>137</v>
      </c>
      <c r="E157" s="190" t="s">
        <v>754</v>
      </c>
      <c r="F157" s="191" t="s">
        <v>755</v>
      </c>
      <c r="G157" s="192" t="s">
        <v>257</v>
      </c>
      <c r="H157" s="193">
        <v>62</v>
      </c>
      <c r="I157" s="194"/>
      <c r="J157" s="195">
        <f>ROUND(I157*H157,2)</f>
        <v>0</v>
      </c>
      <c r="K157" s="191" t="s">
        <v>19</v>
      </c>
      <c r="L157" s="41"/>
      <c r="M157" s="196" t="s">
        <v>19</v>
      </c>
      <c r="N157" s="197" t="s">
        <v>41</v>
      </c>
      <c r="O157" s="66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0" t="s">
        <v>186</v>
      </c>
      <c r="AT157" s="200" t="s">
        <v>137</v>
      </c>
      <c r="AU157" s="200" t="s">
        <v>78</v>
      </c>
      <c r="AY157" s="19" t="s">
        <v>135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9" t="s">
        <v>78</v>
      </c>
      <c r="BK157" s="201">
        <f>ROUND(I157*H157,2)</f>
        <v>0</v>
      </c>
      <c r="BL157" s="19" t="s">
        <v>186</v>
      </c>
      <c r="BM157" s="200" t="s">
        <v>299</v>
      </c>
    </row>
    <row r="158" spans="1:65" s="2" customFormat="1" ht="11.25">
      <c r="A158" s="36"/>
      <c r="B158" s="37"/>
      <c r="C158" s="38"/>
      <c r="D158" s="202" t="s">
        <v>142</v>
      </c>
      <c r="E158" s="38"/>
      <c r="F158" s="203" t="s">
        <v>755</v>
      </c>
      <c r="G158" s="38"/>
      <c r="H158" s="38"/>
      <c r="I158" s="110"/>
      <c r="J158" s="38"/>
      <c r="K158" s="38"/>
      <c r="L158" s="41"/>
      <c r="M158" s="204"/>
      <c r="N158" s="205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142</v>
      </c>
      <c r="AU158" s="19" t="s">
        <v>78</v>
      </c>
    </row>
    <row r="159" spans="1:65" s="2" customFormat="1" ht="16.5" customHeight="1">
      <c r="A159" s="36"/>
      <c r="B159" s="37"/>
      <c r="C159" s="189" t="s">
        <v>300</v>
      </c>
      <c r="D159" s="189" t="s">
        <v>137</v>
      </c>
      <c r="E159" s="190" t="s">
        <v>756</v>
      </c>
      <c r="F159" s="191" t="s">
        <v>757</v>
      </c>
      <c r="G159" s="192" t="s">
        <v>159</v>
      </c>
      <c r="H159" s="193">
        <v>0.2</v>
      </c>
      <c r="I159" s="194"/>
      <c r="J159" s="195">
        <f>ROUND(I159*H159,2)</f>
        <v>0</v>
      </c>
      <c r="K159" s="191" t="s">
        <v>19</v>
      </c>
      <c r="L159" s="41"/>
      <c r="M159" s="196" t="s">
        <v>19</v>
      </c>
      <c r="N159" s="197" t="s">
        <v>41</v>
      </c>
      <c r="O159" s="66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0" t="s">
        <v>186</v>
      </c>
      <c r="AT159" s="200" t="s">
        <v>137</v>
      </c>
      <c r="AU159" s="200" t="s">
        <v>78</v>
      </c>
      <c r="AY159" s="19" t="s">
        <v>135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9" t="s">
        <v>78</v>
      </c>
      <c r="BK159" s="201">
        <f>ROUND(I159*H159,2)</f>
        <v>0</v>
      </c>
      <c r="BL159" s="19" t="s">
        <v>186</v>
      </c>
      <c r="BM159" s="200" t="s">
        <v>303</v>
      </c>
    </row>
    <row r="160" spans="1:65" s="2" customFormat="1" ht="11.25">
      <c r="A160" s="36"/>
      <c r="B160" s="37"/>
      <c r="C160" s="38"/>
      <c r="D160" s="202" t="s">
        <v>142</v>
      </c>
      <c r="E160" s="38"/>
      <c r="F160" s="203" t="s">
        <v>757</v>
      </c>
      <c r="G160" s="38"/>
      <c r="H160" s="38"/>
      <c r="I160" s="110"/>
      <c r="J160" s="38"/>
      <c r="K160" s="38"/>
      <c r="L160" s="41"/>
      <c r="M160" s="204"/>
      <c r="N160" s="205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142</v>
      </c>
      <c r="AU160" s="19" t="s">
        <v>78</v>
      </c>
    </row>
    <row r="161" spans="1:65" s="2" customFormat="1" ht="16.5" customHeight="1">
      <c r="A161" s="36"/>
      <c r="B161" s="37"/>
      <c r="C161" s="189" t="s">
        <v>237</v>
      </c>
      <c r="D161" s="189" t="s">
        <v>137</v>
      </c>
      <c r="E161" s="190" t="s">
        <v>758</v>
      </c>
      <c r="F161" s="191" t="s">
        <v>759</v>
      </c>
      <c r="G161" s="192" t="s">
        <v>257</v>
      </c>
      <c r="H161" s="193">
        <v>20</v>
      </c>
      <c r="I161" s="194"/>
      <c r="J161" s="195">
        <f>ROUND(I161*H161,2)</f>
        <v>0</v>
      </c>
      <c r="K161" s="191" t="s">
        <v>19</v>
      </c>
      <c r="L161" s="41"/>
      <c r="M161" s="196" t="s">
        <v>19</v>
      </c>
      <c r="N161" s="197" t="s">
        <v>41</v>
      </c>
      <c r="O161" s="66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0" t="s">
        <v>186</v>
      </c>
      <c r="AT161" s="200" t="s">
        <v>137</v>
      </c>
      <c r="AU161" s="200" t="s">
        <v>78</v>
      </c>
      <c r="AY161" s="19" t="s">
        <v>135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9" t="s">
        <v>78</v>
      </c>
      <c r="BK161" s="201">
        <f>ROUND(I161*H161,2)</f>
        <v>0</v>
      </c>
      <c r="BL161" s="19" t="s">
        <v>186</v>
      </c>
      <c r="BM161" s="200" t="s">
        <v>309</v>
      </c>
    </row>
    <row r="162" spans="1:65" s="2" customFormat="1" ht="11.25">
      <c r="A162" s="36"/>
      <c r="B162" s="37"/>
      <c r="C162" s="38"/>
      <c r="D162" s="202" t="s">
        <v>142</v>
      </c>
      <c r="E162" s="38"/>
      <c r="F162" s="203" t="s">
        <v>759</v>
      </c>
      <c r="G162" s="38"/>
      <c r="H162" s="38"/>
      <c r="I162" s="110"/>
      <c r="J162" s="38"/>
      <c r="K162" s="38"/>
      <c r="L162" s="41"/>
      <c r="M162" s="204"/>
      <c r="N162" s="205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142</v>
      </c>
      <c r="AU162" s="19" t="s">
        <v>78</v>
      </c>
    </row>
    <row r="163" spans="1:65" s="12" customFormat="1" ht="25.9" customHeight="1">
      <c r="B163" s="173"/>
      <c r="C163" s="174"/>
      <c r="D163" s="175" t="s">
        <v>69</v>
      </c>
      <c r="E163" s="176" t="s">
        <v>760</v>
      </c>
      <c r="F163" s="176" t="s">
        <v>761</v>
      </c>
      <c r="G163" s="174"/>
      <c r="H163" s="174"/>
      <c r="I163" s="177"/>
      <c r="J163" s="178">
        <f>BK163</f>
        <v>0</v>
      </c>
      <c r="K163" s="174"/>
      <c r="L163" s="179"/>
      <c r="M163" s="180"/>
      <c r="N163" s="181"/>
      <c r="O163" s="181"/>
      <c r="P163" s="182">
        <f>SUM(P164:P179)</f>
        <v>0</v>
      </c>
      <c r="Q163" s="181"/>
      <c r="R163" s="182">
        <f>SUM(R164:R179)</f>
        <v>0</v>
      </c>
      <c r="S163" s="181"/>
      <c r="T163" s="183">
        <f>SUM(T164:T179)</f>
        <v>0</v>
      </c>
      <c r="AR163" s="184" t="s">
        <v>80</v>
      </c>
      <c r="AT163" s="185" t="s">
        <v>69</v>
      </c>
      <c r="AU163" s="185" t="s">
        <v>70</v>
      </c>
      <c r="AY163" s="184" t="s">
        <v>135</v>
      </c>
      <c r="BK163" s="186">
        <f>SUM(BK164:BK179)</f>
        <v>0</v>
      </c>
    </row>
    <row r="164" spans="1:65" s="2" customFormat="1" ht="16.5" customHeight="1">
      <c r="A164" s="36"/>
      <c r="B164" s="37"/>
      <c r="C164" s="189" t="s">
        <v>310</v>
      </c>
      <c r="D164" s="189" t="s">
        <v>137</v>
      </c>
      <c r="E164" s="190" t="s">
        <v>762</v>
      </c>
      <c r="F164" s="191" t="s">
        <v>763</v>
      </c>
      <c r="G164" s="192" t="s">
        <v>604</v>
      </c>
      <c r="H164" s="193">
        <v>1</v>
      </c>
      <c r="I164" s="194"/>
      <c r="J164" s="195">
        <f>ROUND(I164*H164,2)</f>
        <v>0</v>
      </c>
      <c r="K164" s="191" t="s">
        <v>19</v>
      </c>
      <c r="L164" s="41"/>
      <c r="M164" s="196" t="s">
        <v>19</v>
      </c>
      <c r="N164" s="197" t="s">
        <v>41</v>
      </c>
      <c r="O164" s="66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0" t="s">
        <v>186</v>
      </c>
      <c r="AT164" s="200" t="s">
        <v>137</v>
      </c>
      <c r="AU164" s="200" t="s">
        <v>78</v>
      </c>
      <c r="AY164" s="19" t="s">
        <v>135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9" t="s">
        <v>78</v>
      </c>
      <c r="BK164" s="201">
        <f>ROUND(I164*H164,2)</f>
        <v>0</v>
      </c>
      <c r="BL164" s="19" t="s">
        <v>186</v>
      </c>
      <c r="BM164" s="200" t="s">
        <v>313</v>
      </c>
    </row>
    <row r="165" spans="1:65" s="2" customFormat="1" ht="11.25">
      <c r="A165" s="36"/>
      <c r="B165" s="37"/>
      <c r="C165" s="38"/>
      <c r="D165" s="202" t="s">
        <v>142</v>
      </c>
      <c r="E165" s="38"/>
      <c r="F165" s="203" t="s">
        <v>763</v>
      </c>
      <c r="G165" s="38"/>
      <c r="H165" s="38"/>
      <c r="I165" s="110"/>
      <c r="J165" s="38"/>
      <c r="K165" s="38"/>
      <c r="L165" s="41"/>
      <c r="M165" s="204"/>
      <c r="N165" s="205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142</v>
      </c>
      <c r="AU165" s="19" t="s">
        <v>78</v>
      </c>
    </row>
    <row r="166" spans="1:65" s="2" customFormat="1" ht="16.5" customHeight="1">
      <c r="A166" s="36"/>
      <c r="B166" s="37"/>
      <c r="C166" s="189" t="s">
        <v>240</v>
      </c>
      <c r="D166" s="189" t="s">
        <v>137</v>
      </c>
      <c r="E166" s="190" t="s">
        <v>764</v>
      </c>
      <c r="F166" s="191" t="s">
        <v>765</v>
      </c>
      <c r="G166" s="192" t="s">
        <v>185</v>
      </c>
      <c r="H166" s="193">
        <v>3</v>
      </c>
      <c r="I166" s="194"/>
      <c r="J166" s="195">
        <f>ROUND(I166*H166,2)</f>
        <v>0</v>
      </c>
      <c r="K166" s="191" t="s">
        <v>19</v>
      </c>
      <c r="L166" s="41"/>
      <c r="M166" s="196" t="s">
        <v>19</v>
      </c>
      <c r="N166" s="197" t="s">
        <v>41</v>
      </c>
      <c r="O166" s="66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0" t="s">
        <v>186</v>
      </c>
      <c r="AT166" s="200" t="s">
        <v>137</v>
      </c>
      <c r="AU166" s="200" t="s">
        <v>78</v>
      </c>
      <c r="AY166" s="19" t="s">
        <v>135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9" t="s">
        <v>78</v>
      </c>
      <c r="BK166" s="201">
        <f>ROUND(I166*H166,2)</f>
        <v>0</v>
      </c>
      <c r="BL166" s="19" t="s">
        <v>186</v>
      </c>
      <c r="BM166" s="200" t="s">
        <v>316</v>
      </c>
    </row>
    <row r="167" spans="1:65" s="2" customFormat="1" ht="11.25">
      <c r="A167" s="36"/>
      <c r="B167" s="37"/>
      <c r="C167" s="38"/>
      <c r="D167" s="202" t="s">
        <v>142</v>
      </c>
      <c r="E167" s="38"/>
      <c r="F167" s="203" t="s">
        <v>765</v>
      </c>
      <c r="G167" s="38"/>
      <c r="H167" s="38"/>
      <c r="I167" s="110"/>
      <c r="J167" s="38"/>
      <c r="K167" s="38"/>
      <c r="L167" s="41"/>
      <c r="M167" s="204"/>
      <c r="N167" s="205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142</v>
      </c>
      <c r="AU167" s="19" t="s">
        <v>78</v>
      </c>
    </row>
    <row r="168" spans="1:65" s="2" customFormat="1" ht="16.5" customHeight="1">
      <c r="A168" s="36"/>
      <c r="B168" s="37"/>
      <c r="C168" s="189" t="s">
        <v>317</v>
      </c>
      <c r="D168" s="189" t="s">
        <v>137</v>
      </c>
      <c r="E168" s="190" t="s">
        <v>766</v>
      </c>
      <c r="F168" s="191" t="s">
        <v>767</v>
      </c>
      <c r="G168" s="192" t="s">
        <v>739</v>
      </c>
      <c r="H168" s="193">
        <v>1</v>
      </c>
      <c r="I168" s="194"/>
      <c r="J168" s="195">
        <f>ROUND(I168*H168,2)</f>
        <v>0</v>
      </c>
      <c r="K168" s="191" t="s">
        <v>19</v>
      </c>
      <c r="L168" s="41"/>
      <c r="M168" s="196" t="s">
        <v>19</v>
      </c>
      <c r="N168" s="197" t="s">
        <v>41</v>
      </c>
      <c r="O168" s="66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0" t="s">
        <v>186</v>
      </c>
      <c r="AT168" s="200" t="s">
        <v>137</v>
      </c>
      <c r="AU168" s="200" t="s">
        <v>78</v>
      </c>
      <c r="AY168" s="19" t="s">
        <v>135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9" t="s">
        <v>78</v>
      </c>
      <c r="BK168" s="201">
        <f>ROUND(I168*H168,2)</f>
        <v>0</v>
      </c>
      <c r="BL168" s="19" t="s">
        <v>186</v>
      </c>
      <c r="BM168" s="200" t="s">
        <v>320</v>
      </c>
    </row>
    <row r="169" spans="1:65" s="2" customFormat="1" ht="11.25">
      <c r="A169" s="36"/>
      <c r="B169" s="37"/>
      <c r="C169" s="38"/>
      <c r="D169" s="202" t="s">
        <v>142</v>
      </c>
      <c r="E169" s="38"/>
      <c r="F169" s="203" t="s">
        <v>767</v>
      </c>
      <c r="G169" s="38"/>
      <c r="H169" s="38"/>
      <c r="I169" s="110"/>
      <c r="J169" s="38"/>
      <c r="K169" s="38"/>
      <c r="L169" s="41"/>
      <c r="M169" s="204"/>
      <c r="N169" s="205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142</v>
      </c>
      <c r="AU169" s="19" t="s">
        <v>78</v>
      </c>
    </row>
    <row r="170" spans="1:65" s="2" customFormat="1" ht="16.5" customHeight="1">
      <c r="A170" s="36"/>
      <c r="B170" s="37"/>
      <c r="C170" s="189" t="s">
        <v>248</v>
      </c>
      <c r="D170" s="189" t="s">
        <v>137</v>
      </c>
      <c r="E170" s="190" t="s">
        <v>768</v>
      </c>
      <c r="F170" s="191" t="s">
        <v>769</v>
      </c>
      <c r="G170" s="192" t="s">
        <v>739</v>
      </c>
      <c r="H170" s="193">
        <v>8</v>
      </c>
      <c r="I170" s="194"/>
      <c r="J170" s="195">
        <f>ROUND(I170*H170,2)</f>
        <v>0</v>
      </c>
      <c r="K170" s="191" t="s">
        <v>19</v>
      </c>
      <c r="L170" s="41"/>
      <c r="M170" s="196" t="s">
        <v>19</v>
      </c>
      <c r="N170" s="197" t="s">
        <v>41</v>
      </c>
      <c r="O170" s="66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0" t="s">
        <v>186</v>
      </c>
      <c r="AT170" s="200" t="s">
        <v>137</v>
      </c>
      <c r="AU170" s="200" t="s">
        <v>78</v>
      </c>
      <c r="AY170" s="19" t="s">
        <v>135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9" t="s">
        <v>78</v>
      </c>
      <c r="BK170" s="201">
        <f>ROUND(I170*H170,2)</f>
        <v>0</v>
      </c>
      <c r="BL170" s="19" t="s">
        <v>186</v>
      </c>
      <c r="BM170" s="200" t="s">
        <v>331</v>
      </c>
    </row>
    <row r="171" spans="1:65" s="2" customFormat="1" ht="11.25">
      <c r="A171" s="36"/>
      <c r="B171" s="37"/>
      <c r="C171" s="38"/>
      <c r="D171" s="202" t="s">
        <v>142</v>
      </c>
      <c r="E171" s="38"/>
      <c r="F171" s="203" t="s">
        <v>769</v>
      </c>
      <c r="G171" s="38"/>
      <c r="H171" s="38"/>
      <c r="I171" s="110"/>
      <c r="J171" s="38"/>
      <c r="K171" s="38"/>
      <c r="L171" s="41"/>
      <c r="M171" s="204"/>
      <c r="N171" s="205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142</v>
      </c>
      <c r="AU171" s="19" t="s">
        <v>78</v>
      </c>
    </row>
    <row r="172" spans="1:65" s="2" customFormat="1" ht="16.5" customHeight="1">
      <c r="A172" s="36"/>
      <c r="B172" s="37"/>
      <c r="C172" s="189" t="s">
        <v>332</v>
      </c>
      <c r="D172" s="189" t="s">
        <v>137</v>
      </c>
      <c r="E172" s="190" t="s">
        <v>770</v>
      </c>
      <c r="F172" s="191" t="s">
        <v>771</v>
      </c>
      <c r="G172" s="192" t="s">
        <v>739</v>
      </c>
      <c r="H172" s="193">
        <v>1</v>
      </c>
      <c r="I172" s="194"/>
      <c r="J172" s="195">
        <f>ROUND(I172*H172,2)</f>
        <v>0</v>
      </c>
      <c r="K172" s="191" t="s">
        <v>19</v>
      </c>
      <c r="L172" s="41"/>
      <c r="M172" s="196" t="s">
        <v>19</v>
      </c>
      <c r="N172" s="197" t="s">
        <v>41</v>
      </c>
      <c r="O172" s="66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0" t="s">
        <v>186</v>
      </c>
      <c r="AT172" s="200" t="s">
        <v>137</v>
      </c>
      <c r="AU172" s="200" t="s">
        <v>78</v>
      </c>
      <c r="AY172" s="19" t="s">
        <v>135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9" t="s">
        <v>78</v>
      </c>
      <c r="BK172" s="201">
        <f>ROUND(I172*H172,2)</f>
        <v>0</v>
      </c>
      <c r="BL172" s="19" t="s">
        <v>186</v>
      </c>
      <c r="BM172" s="200" t="s">
        <v>335</v>
      </c>
    </row>
    <row r="173" spans="1:65" s="2" customFormat="1" ht="11.25">
      <c r="A173" s="36"/>
      <c r="B173" s="37"/>
      <c r="C173" s="38"/>
      <c r="D173" s="202" t="s">
        <v>142</v>
      </c>
      <c r="E173" s="38"/>
      <c r="F173" s="203" t="s">
        <v>771</v>
      </c>
      <c r="G173" s="38"/>
      <c r="H173" s="38"/>
      <c r="I173" s="110"/>
      <c r="J173" s="38"/>
      <c r="K173" s="38"/>
      <c r="L173" s="41"/>
      <c r="M173" s="204"/>
      <c r="N173" s="205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142</v>
      </c>
      <c r="AU173" s="19" t="s">
        <v>78</v>
      </c>
    </row>
    <row r="174" spans="1:65" s="2" customFormat="1" ht="16.5" customHeight="1">
      <c r="A174" s="36"/>
      <c r="B174" s="37"/>
      <c r="C174" s="189" t="s">
        <v>251</v>
      </c>
      <c r="D174" s="189" t="s">
        <v>137</v>
      </c>
      <c r="E174" s="190" t="s">
        <v>772</v>
      </c>
      <c r="F174" s="191" t="s">
        <v>773</v>
      </c>
      <c r="G174" s="192" t="s">
        <v>433</v>
      </c>
      <c r="H174" s="193">
        <v>1</v>
      </c>
      <c r="I174" s="194"/>
      <c r="J174" s="195">
        <f>ROUND(I174*H174,2)</f>
        <v>0</v>
      </c>
      <c r="K174" s="191" t="s">
        <v>19</v>
      </c>
      <c r="L174" s="41"/>
      <c r="M174" s="196" t="s">
        <v>19</v>
      </c>
      <c r="N174" s="197" t="s">
        <v>41</v>
      </c>
      <c r="O174" s="66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0" t="s">
        <v>186</v>
      </c>
      <c r="AT174" s="200" t="s">
        <v>137</v>
      </c>
      <c r="AU174" s="200" t="s">
        <v>78</v>
      </c>
      <c r="AY174" s="19" t="s">
        <v>135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9" t="s">
        <v>78</v>
      </c>
      <c r="BK174" s="201">
        <f>ROUND(I174*H174,2)</f>
        <v>0</v>
      </c>
      <c r="BL174" s="19" t="s">
        <v>186</v>
      </c>
      <c r="BM174" s="200" t="s">
        <v>338</v>
      </c>
    </row>
    <row r="175" spans="1:65" s="2" customFormat="1" ht="11.25">
      <c r="A175" s="36"/>
      <c r="B175" s="37"/>
      <c r="C175" s="38"/>
      <c r="D175" s="202" t="s">
        <v>142</v>
      </c>
      <c r="E175" s="38"/>
      <c r="F175" s="203" t="s">
        <v>773</v>
      </c>
      <c r="G175" s="38"/>
      <c r="H175" s="38"/>
      <c r="I175" s="110"/>
      <c r="J175" s="38"/>
      <c r="K175" s="38"/>
      <c r="L175" s="41"/>
      <c r="M175" s="204"/>
      <c r="N175" s="205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142</v>
      </c>
      <c r="AU175" s="19" t="s">
        <v>78</v>
      </c>
    </row>
    <row r="176" spans="1:65" s="2" customFormat="1" ht="16.5" customHeight="1">
      <c r="A176" s="36"/>
      <c r="B176" s="37"/>
      <c r="C176" s="189" t="s">
        <v>343</v>
      </c>
      <c r="D176" s="189" t="s">
        <v>137</v>
      </c>
      <c r="E176" s="190" t="s">
        <v>774</v>
      </c>
      <c r="F176" s="191" t="s">
        <v>775</v>
      </c>
      <c r="G176" s="192" t="s">
        <v>433</v>
      </c>
      <c r="H176" s="193">
        <v>1</v>
      </c>
      <c r="I176" s="194"/>
      <c r="J176" s="195">
        <f>ROUND(I176*H176,2)</f>
        <v>0</v>
      </c>
      <c r="K176" s="191" t="s">
        <v>19</v>
      </c>
      <c r="L176" s="41"/>
      <c r="M176" s="196" t="s">
        <v>19</v>
      </c>
      <c r="N176" s="197" t="s">
        <v>41</v>
      </c>
      <c r="O176" s="66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0" t="s">
        <v>186</v>
      </c>
      <c r="AT176" s="200" t="s">
        <v>137</v>
      </c>
      <c r="AU176" s="200" t="s">
        <v>78</v>
      </c>
      <c r="AY176" s="19" t="s">
        <v>135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9" t="s">
        <v>78</v>
      </c>
      <c r="BK176" s="201">
        <f>ROUND(I176*H176,2)</f>
        <v>0</v>
      </c>
      <c r="BL176" s="19" t="s">
        <v>186</v>
      </c>
      <c r="BM176" s="200" t="s">
        <v>346</v>
      </c>
    </row>
    <row r="177" spans="1:65" s="2" customFormat="1" ht="11.25">
      <c r="A177" s="36"/>
      <c r="B177" s="37"/>
      <c r="C177" s="38"/>
      <c r="D177" s="202" t="s">
        <v>142</v>
      </c>
      <c r="E177" s="38"/>
      <c r="F177" s="203" t="s">
        <v>775</v>
      </c>
      <c r="G177" s="38"/>
      <c r="H177" s="38"/>
      <c r="I177" s="110"/>
      <c r="J177" s="38"/>
      <c r="K177" s="38"/>
      <c r="L177" s="41"/>
      <c r="M177" s="204"/>
      <c r="N177" s="205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142</v>
      </c>
      <c r="AU177" s="19" t="s">
        <v>78</v>
      </c>
    </row>
    <row r="178" spans="1:65" s="2" customFormat="1" ht="16.5" customHeight="1">
      <c r="A178" s="36"/>
      <c r="B178" s="37"/>
      <c r="C178" s="189" t="s">
        <v>258</v>
      </c>
      <c r="D178" s="189" t="s">
        <v>137</v>
      </c>
      <c r="E178" s="190" t="s">
        <v>776</v>
      </c>
      <c r="F178" s="191" t="s">
        <v>777</v>
      </c>
      <c r="G178" s="192" t="s">
        <v>433</v>
      </c>
      <c r="H178" s="193">
        <v>1</v>
      </c>
      <c r="I178" s="194"/>
      <c r="J178" s="195">
        <f>ROUND(I178*H178,2)</f>
        <v>0</v>
      </c>
      <c r="K178" s="191" t="s">
        <v>19</v>
      </c>
      <c r="L178" s="41"/>
      <c r="M178" s="196" t="s">
        <v>19</v>
      </c>
      <c r="N178" s="197" t="s">
        <v>41</v>
      </c>
      <c r="O178" s="66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0" t="s">
        <v>186</v>
      </c>
      <c r="AT178" s="200" t="s">
        <v>137</v>
      </c>
      <c r="AU178" s="200" t="s">
        <v>78</v>
      </c>
      <c r="AY178" s="19" t="s">
        <v>135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9" t="s">
        <v>78</v>
      </c>
      <c r="BK178" s="201">
        <f>ROUND(I178*H178,2)</f>
        <v>0</v>
      </c>
      <c r="BL178" s="19" t="s">
        <v>186</v>
      </c>
      <c r="BM178" s="200" t="s">
        <v>353</v>
      </c>
    </row>
    <row r="179" spans="1:65" s="2" customFormat="1" ht="11.25">
      <c r="A179" s="36"/>
      <c r="B179" s="37"/>
      <c r="C179" s="38"/>
      <c r="D179" s="202" t="s">
        <v>142</v>
      </c>
      <c r="E179" s="38"/>
      <c r="F179" s="203" t="s">
        <v>777</v>
      </c>
      <c r="G179" s="38"/>
      <c r="H179" s="38"/>
      <c r="I179" s="110"/>
      <c r="J179" s="38"/>
      <c r="K179" s="38"/>
      <c r="L179" s="41"/>
      <c r="M179" s="204"/>
      <c r="N179" s="205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142</v>
      </c>
      <c r="AU179" s="19" t="s">
        <v>78</v>
      </c>
    </row>
    <row r="180" spans="1:65" s="12" customFormat="1" ht="25.9" customHeight="1">
      <c r="B180" s="173"/>
      <c r="C180" s="174"/>
      <c r="D180" s="175" t="s">
        <v>69</v>
      </c>
      <c r="E180" s="176" t="s">
        <v>778</v>
      </c>
      <c r="F180" s="176" t="s">
        <v>779</v>
      </c>
      <c r="G180" s="174"/>
      <c r="H180" s="174"/>
      <c r="I180" s="177"/>
      <c r="J180" s="178">
        <f>BK180</f>
        <v>0</v>
      </c>
      <c r="K180" s="174"/>
      <c r="L180" s="179"/>
      <c r="M180" s="180"/>
      <c r="N180" s="181"/>
      <c r="O180" s="181"/>
      <c r="P180" s="182">
        <f>SUM(P181:P193)</f>
        <v>0</v>
      </c>
      <c r="Q180" s="181"/>
      <c r="R180" s="182">
        <f>SUM(R181:R193)</f>
        <v>0</v>
      </c>
      <c r="S180" s="181"/>
      <c r="T180" s="183">
        <f>SUM(T181:T193)</f>
        <v>0</v>
      </c>
      <c r="AR180" s="184" t="s">
        <v>80</v>
      </c>
      <c r="AT180" s="185" t="s">
        <v>69</v>
      </c>
      <c r="AU180" s="185" t="s">
        <v>70</v>
      </c>
      <c r="AY180" s="184" t="s">
        <v>135</v>
      </c>
      <c r="BK180" s="186">
        <f>SUM(BK181:BK193)</f>
        <v>0</v>
      </c>
    </row>
    <row r="181" spans="1:65" s="2" customFormat="1" ht="16.5" customHeight="1">
      <c r="A181" s="36"/>
      <c r="B181" s="37"/>
      <c r="C181" s="189" t="s">
        <v>354</v>
      </c>
      <c r="D181" s="189" t="s">
        <v>137</v>
      </c>
      <c r="E181" s="190" t="s">
        <v>780</v>
      </c>
      <c r="F181" s="191" t="s">
        <v>781</v>
      </c>
      <c r="G181" s="192" t="s">
        <v>257</v>
      </c>
      <c r="H181" s="193">
        <v>14</v>
      </c>
      <c r="I181" s="194"/>
      <c r="J181" s="195">
        <f>ROUND(I181*H181,2)</f>
        <v>0</v>
      </c>
      <c r="K181" s="191" t="s">
        <v>19</v>
      </c>
      <c r="L181" s="41"/>
      <c r="M181" s="196" t="s">
        <v>19</v>
      </c>
      <c r="N181" s="197" t="s">
        <v>41</v>
      </c>
      <c r="O181" s="66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0" t="s">
        <v>186</v>
      </c>
      <c r="AT181" s="200" t="s">
        <v>137</v>
      </c>
      <c r="AU181" s="200" t="s">
        <v>78</v>
      </c>
      <c r="AY181" s="19" t="s">
        <v>135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9" t="s">
        <v>78</v>
      </c>
      <c r="BK181" s="201">
        <f>ROUND(I181*H181,2)</f>
        <v>0</v>
      </c>
      <c r="BL181" s="19" t="s">
        <v>186</v>
      </c>
      <c r="BM181" s="200" t="s">
        <v>357</v>
      </c>
    </row>
    <row r="182" spans="1:65" s="2" customFormat="1" ht="11.25">
      <c r="A182" s="36"/>
      <c r="B182" s="37"/>
      <c r="C182" s="38"/>
      <c r="D182" s="202" t="s">
        <v>142</v>
      </c>
      <c r="E182" s="38"/>
      <c r="F182" s="203" t="s">
        <v>781</v>
      </c>
      <c r="G182" s="38"/>
      <c r="H182" s="38"/>
      <c r="I182" s="110"/>
      <c r="J182" s="38"/>
      <c r="K182" s="38"/>
      <c r="L182" s="41"/>
      <c r="M182" s="204"/>
      <c r="N182" s="205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142</v>
      </c>
      <c r="AU182" s="19" t="s">
        <v>78</v>
      </c>
    </row>
    <row r="183" spans="1:65" s="2" customFormat="1" ht="19.5">
      <c r="A183" s="36"/>
      <c r="B183" s="37"/>
      <c r="C183" s="38"/>
      <c r="D183" s="202" t="s">
        <v>693</v>
      </c>
      <c r="E183" s="38"/>
      <c r="F183" s="264" t="s">
        <v>782</v>
      </c>
      <c r="G183" s="38"/>
      <c r="H183" s="38"/>
      <c r="I183" s="110"/>
      <c r="J183" s="38"/>
      <c r="K183" s="38"/>
      <c r="L183" s="41"/>
      <c r="M183" s="204"/>
      <c r="N183" s="205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693</v>
      </c>
      <c r="AU183" s="19" t="s">
        <v>78</v>
      </c>
    </row>
    <row r="184" spans="1:65" s="2" customFormat="1" ht="16.5" customHeight="1">
      <c r="A184" s="36"/>
      <c r="B184" s="37"/>
      <c r="C184" s="189" t="s">
        <v>264</v>
      </c>
      <c r="D184" s="189" t="s">
        <v>137</v>
      </c>
      <c r="E184" s="190" t="s">
        <v>783</v>
      </c>
      <c r="F184" s="191" t="s">
        <v>784</v>
      </c>
      <c r="G184" s="192" t="s">
        <v>257</v>
      </c>
      <c r="H184" s="193">
        <v>4</v>
      </c>
      <c r="I184" s="194"/>
      <c r="J184" s="195">
        <f>ROUND(I184*H184,2)</f>
        <v>0</v>
      </c>
      <c r="K184" s="191" t="s">
        <v>19</v>
      </c>
      <c r="L184" s="41"/>
      <c r="M184" s="196" t="s">
        <v>19</v>
      </c>
      <c r="N184" s="197" t="s">
        <v>41</v>
      </c>
      <c r="O184" s="66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0" t="s">
        <v>186</v>
      </c>
      <c r="AT184" s="200" t="s">
        <v>137</v>
      </c>
      <c r="AU184" s="200" t="s">
        <v>78</v>
      </c>
      <c r="AY184" s="19" t="s">
        <v>135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9" t="s">
        <v>78</v>
      </c>
      <c r="BK184" s="201">
        <f>ROUND(I184*H184,2)</f>
        <v>0</v>
      </c>
      <c r="BL184" s="19" t="s">
        <v>186</v>
      </c>
      <c r="BM184" s="200" t="s">
        <v>360</v>
      </c>
    </row>
    <row r="185" spans="1:65" s="2" customFormat="1" ht="11.25">
      <c r="A185" s="36"/>
      <c r="B185" s="37"/>
      <c r="C185" s="38"/>
      <c r="D185" s="202" t="s">
        <v>142</v>
      </c>
      <c r="E185" s="38"/>
      <c r="F185" s="203" t="s">
        <v>784</v>
      </c>
      <c r="G185" s="38"/>
      <c r="H185" s="38"/>
      <c r="I185" s="110"/>
      <c r="J185" s="38"/>
      <c r="K185" s="38"/>
      <c r="L185" s="41"/>
      <c r="M185" s="204"/>
      <c r="N185" s="205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142</v>
      </c>
      <c r="AU185" s="19" t="s">
        <v>78</v>
      </c>
    </row>
    <row r="186" spans="1:65" s="2" customFormat="1" ht="16.5" customHeight="1">
      <c r="A186" s="36"/>
      <c r="B186" s="37"/>
      <c r="C186" s="189" t="s">
        <v>361</v>
      </c>
      <c r="D186" s="189" t="s">
        <v>137</v>
      </c>
      <c r="E186" s="190" t="s">
        <v>785</v>
      </c>
      <c r="F186" s="191" t="s">
        <v>786</v>
      </c>
      <c r="G186" s="192" t="s">
        <v>433</v>
      </c>
      <c r="H186" s="193">
        <v>10</v>
      </c>
      <c r="I186" s="194"/>
      <c r="J186" s="195">
        <f>ROUND(I186*H186,2)</f>
        <v>0</v>
      </c>
      <c r="K186" s="191" t="s">
        <v>19</v>
      </c>
      <c r="L186" s="41"/>
      <c r="M186" s="196" t="s">
        <v>19</v>
      </c>
      <c r="N186" s="197" t="s">
        <v>41</v>
      </c>
      <c r="O186" s="66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0" t="s">
        <v>186</v>
      </c>
      <c r="AT186" s="200" t="s">
        <v>137</v>
      </c>
      <c r="AU186" s="200" t="s">
        <v>78</v>
      </c>
      <c r="AY186" s="19" t="s">
        <v>135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9" t="s">
        <v>78</v>
      </c>
      <c r="BK186" s="201">
        <f>ROUND(I186*H186,2)</f>
        <v>0</v>
      </c>
      <c r="BL186" s="19" t="s">
        <v>186</v>
      </c>
      <c r="BM186" s="200" t="s">
        <v>364</v>
      </c>
    </row>
    <row r="187" spans="1:65" s="2" customFormat="1" ht="11.25">
      <c r="A187" s="36"/>
      <c r="B187" s="37"/>
      <c r="C187" s="38"/>
      <c r="D187" s="202" t="s">
        <v>142</v>
      </c>
      <c r="E187" s="38"/>
      <c r="F187" s="203" t="s">
        <v>786</v>
      </c>
      <c r="G187" s="38"/>
      <c r="H187" s="38"/>
      <c r="I187" s="110"/>
      <c r="J187" s="38"/>
      <c r="K187" s="38"/>
      <c r="L187" s="41"/>
      <c r="M187" s="204"/>
      <c r="N187" s="205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142</v>
      </c>
      <c r="AU187" s="19" t="s">
        <v>78</v>
      </c>
    </row>
    <row r="188" spans="1:65" s="2" customFormat="1" ht="16.5" customHeight="1">
      <c r="A188" s="36"/>
      <c r="B188" s="37"/>
      <c r="C188" s="189" t="s">
        <v>268</v>
      </c>
      <c r="D188" s="189" t="s">
        <v>137</v>
      </c>
      <c r="E188" s="190" t="s">
        <v>787</v>
      </c>
      <c r="F188" s="191" t="s">
        <v>788</v>
      </c>
      <c r="G188" s="192" t="s">
        <v>257</v>
      </c>
      <c r="H188" s="193">
        <v>20</v>
      </c>
      <c r="I188" s="194"/>
      <c r="J188" s="195">
        <f>ROUND(I188*H188,2)</f>
        <v>0</v>
      </c>
      <c r="K188" s="191" t="s">
        <v>19</v>
      </c>
      <c r="L188" s="41"/>
      <c r="M188" s="196" t="s">
        <v>19</v>
      </c>
      <c r="N188" s="197" t="s">
        <v>41</v>
      </c>
      <c r="O188" s="66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0" t="s">
        <v>186</v>
      </c>
      <c r="AT188" s="200" t="s">
        <v>137</v>
      </c>
      <c r="AU188" s="200" t="s">
        <v>78</v>
      </c>
      <c r="AY188" s="19" t="s">
        <v>135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9" t="s">
        <v>78</v>
      </c>
      <c r="BK188" s="201">
        <f>ROUND(I188*H188,2)</f>
        <v>0</v>
      </c>
      <c r="BL188" s="19" t="s">
        <v>186</v>
      </c>
      <c r="BM188" s="200" t="s">
        <v>367</v>
      </c>
    </row>
    <row r="189" spans="1:65" s="2" customFormat="1" ht="11.25">
      <c r="A189" s="36"/>
      <c r="B189" s="37"/>
      <c r="C189" s="38"/>
      <c r="D189" s="202" t="s">
        <v>142</v>
      </c>
      <c r="E189" s="38"/>
      <c r="F189" s="203" t="s">
        <v>789</v>
      </c>
      <c r="G189" s="38"/>
      <c r="H189" s="38"/>
      <c r="I189" s="110"/>
      <c r="J189" s="38"/>
      <c r="K189" s="38"/>
      <c r="L189" s="41"/>
      <c r="M189" s="204"/>
      <c r="N189" s="205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142</v>
      </c>
      <c r="AU189" s="19" t="s">
        <v>78</v>
      </c>
    </row>
    <row r="190" spans="1:65" s="2" customFormat="1" ht="16.5" customHeight="1">
      <c r="A190" s="36"/>
      <c r="B190" s="37"/>
      <c r="C190" s="189" t="s">
        <v>368</v>
      </c>
      <c r="D190" s="189" t="s">
        <v>137</v>
      </c>
      <c r="E190" s="190" t="s">
        <v>790</v>
      </c>
      <c r="F190" s="191" t="s">
        <v>791</v>
      </c>
      <c r="G190" s="192" t="s">
        <v>433</v>
      </c>
      <c r="H190" s="193">
        <v>2</v>
      </c>
      <c r="I190" s="194"/>
      <c r="J190" s="195">
        <f>ROUND(I190*H190,2)</f>
        <v>0</v>
      </c>
      <c r="K190" s="191" t="s">
        <v>19</v>
      </c>
      <c r="L190" s="41"/>
      <c r="M190" s="196" t="s">
        <v>19</v>
      </c>
      <c r="N190" s="197" t="s">
        <v>41</v>
      </c>
      <c r="O190" s="66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0" t="s">
        <v>186</v>
      </c>
      <c r="AT190" s="200" t="s">
        <v>137</v>
      </c>
      <c r="AU190" s="200" t="s">
        <v>78</v>
      </c>
      <c r="AY190" s="19" t="s">
        <v>135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9" t="s">
        <v>78</v>
      </c>
      <c r="BK190" s="201">
        <f>ROUND(I190*H190,2)</f>
        <v>0</v>
      </c>
      <c r="BL190" s="19" t="s">
        <v>186</v>
      </c>
      <c r="BM190" s="200" t="s">
        <v>371</v>
      </c>
    </row>
    <row r="191" spans="1:65" s="2" customFormat="1" ht="11.25">
      <c r="A191" s="36"/>
      <c r="B191" s="37"/>
      <c r="C191" s="38"/>
      <c r="D191" s="202" t="s">
        <v>142</v>
      </c>
      <c r="E191" s="38"/>
      <c r="F191" s="203" t="s">
        <v>791</v>
      </c>
      <c r="G191" s="38"/>
      <c r="H191" s="38"/>
      <c r="I191" s="110"/>
      <c r="J191" s="38"/>
      <c r="K191" s="38"/>
      <c r="L191" s="41"/>
      <c r="M191" s="204"/>
      <c r="N191" s="205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142</v>
      </c>
      <c r="AU191" s="19" t="s">
        <v>78</v>
      </c>
    </row>
    <row r="192" spans="1:65" s="2" customFormat="1" ht="16.5" customHeight="1">
      <c r="A192" s="36"/>
      <c r="B192" s="37"/>
      <c r="C192" s="189" t="s">
        <v>272</v>
      </c>
      <c r="D192" s="189" t="s">
        <v>137</v>
      </c>
      <c r="E192" s="190" t="s">
        <v>792</v>
      </c>
      <c r="F192" s="191" t="s">
        <v>793</v>
      </c>
      <c r="G192" s="192" t="s">
        <v>257</v>
      </c>
      <c r="H192" s="193">
        <v>10</v>
      </c>
      <c r="I192" s="194"/>
      <c r="J192" s="195">
        <f>ROUND(I192*H192,2)</f>
        <v>0</v>
      </c>
      <c r="K192" s="191" t="s">
        <v>19</v>
      </c>
      <c r="L192" s="41"/>
      <c r="M192" s="196" t="s">
        <v>19</v>
      </c>
      <c r="N192" s="197" t="s">
        <v>41</v>
      </c>
      <c r="O192" s="66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0" t="s">
        <v>186</v>
      </c>
      <c r="AT192" s="200" t="s">
        <v>137</v>
      </c>
      <c r="AU192" s="200" t="s">
        <v>78</v>
      </c>
      <c r="AY192" s="19" t="s">
        <v>135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9" t="s">
        <v>78</v>
      </c>
      <c r="BK192" s="201">
        <f>ROUND(I192*H192,2)</f>
        <v>0</v>
      </c>
      <c r="BL192" s="19" t="s">
        <v>186</v>
      </c>
      <c r="BM192" s="200" t="s">
        <v>372</v>
      </c>
    </row>
    <row r="193" spans="1:65" s="2" customFormat="1" ht="11.25">
      <c r="A193" s="36"/>
      <c r="B193" s="37"/>
      <c r="C193" s="38"/>
      <c r="D193" s="202" t="s">
        <v>142</v>
      </c>
      <c r="E193" s="38"/>
      <c r="F193" s="203" t="s">
        <v>793</v>
      </c>
      <c r="G193" s="38"/>
      <c r="H193" s="38"/>
      <c r="I193" s="110"/>
      <c r="J193" s="38"/>
      <c r="K193" s="38"/>
      <c r="L193" s="41"/>
      <c r="M193" s="204"/>
      <c r="N193" s="205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142</v>
      </c>
      <c r="AU193" s="19" t="s">
        <v>78</v>
      </c>
    </row>
    <row r="194" spans="1:65" s="12" customFormat="1" ht="25.9" customHeight="1">
      <c r="B194" s="173"/>
      <c r="C194" s="174"/>
      <c r="D194" s="175" t="s">
        <v>69</v>
      </c>
      <c r="E194" s="176" t="s">
        <v>794</v>
      </c>
      <c r="F194" s="176" t="s">
        <v>795</v>
      </c>
      <c r="G194" s="174"/>
      <c r="H194" s="174"/>
      <c r="I194" s="177"/>
      <c r="J194" s="178">
        <f>BK194</f>
        <v>0</v>
      </c>
      <c r="K194" s="174"/>
      <c r="L194" s="179"/>
      <c r="M194" s="180"/>
      <c r="N194" s="181"/>
      <c r="O194" s="181"/>
      <c r="P194" s="182">
        <f>SUM(P195:P199)</f>
        <v>0</v>
      </c>
      <c r="Q194" s="181"/>
      <c r="R194" s="182">
        <f>SUM(R195:R199)</f>
        <v>0</v>
      </c>
      <c r="S194" s="181"/>
      <c r="T194" s="183">
        <f>SUM(T195:T199)</f>
        <v>0</v>
      </c>
      <c r="AR194" s="184" t="s">
        <v>80</v>
      </c>
      <c r="AT194" s="185" t="s">
        <v>69</v>
      </c>
      <c r="AU194" s="185" t="s">
        <v>70</v>
      </c>
      <c r="AY194" s="184" t="s">
        <v>135</v>
      </c>
      <c r="BK194" s="186">
        <f>SUM(BK195:BK199)</f>
        <v>0</v>
      </c>
    </row>
    <row r="195" spans="1:65" s="2" customFormat="1" ht="16.5" customHeight="1">
      <c r="A195" s="36"/>
      <c r="B195" s="37"/>
      <c r="C195" s="189" t="s">
        <v>373</v>
      </c>
      <c r="D195" s="189" t="s">
        <v>137</v>
      </c>
      <c r="E195" s="190" t="s">
        <v>796</v>
      </c>
      <c r="F195" s="191" t="s">
        <v>797</v>
      </c>
      <c r="G195" s="192" t="s">
        <v>433</v>
      </c>
      <c r="H195" s="193">
        <v>4</v>
      </c>
      <c r="I195" s="194"/>
      <c r="J195" s="195">
        <f>ROUND(I195*H195,2)</f>
        <v>0</v>
      </c>
      <c r="K195" s="191" t="s">
        <v>19</v>
      </c>
      <c r="L195" s="41"/>
      <c r="M195" s="196" t="s">
        <v>19</v>
      </c>
      <c r="N195" s="197" t="s">
        <v>41</v>
      </c>
      <c r="O195" s="66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0" t="s">
        <v>186</v>
      </c>
      <c r="AT195" s="200" t="s">
        <v>137</v>
      </c>
      <c r="AU195" s="200" t="s">
        <v>78</v>
      </c>
      <c r="AY195" s="19" t="s">
        <v>135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9" t="s">
        <v>78</v>
      </c>
      <c r="BK195" s="201">
        <f>ROUND(I195*H195,2)</f>
        <v>0</v>
      </c>
      <c r="BL195" s="19" t="s">
        <v>186</v>
      </c>
      <c r="BM195" s="200" t="s">
        <v>376</v>
      </c>
    </row>
    <row r="196" spans="1:65" s="2" customFormat="1" ht="11.25">
      <c r="A196" s="36"/>
      <c r="B196" s="37"/>
      <c r="C196" s="38"/>
      <c r="D196" s="202" t="s">
        <v>142</v>
      </c>
      <c r="E196" s="38"/>
      <c r="F196" s="203" t="s">
        <v>797</v>
      </c>
      <c r="G196" s="38"/>
      <c r="H196" s="38"/>
      <c r="I196" s="110"/>
      <c r="J196" s="38"/>
      <c r="K196" s="38"/>
      <c r="L196" s="41"/>
      <c r="M196" s="204"/>
      <c r="N196" s="205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142</v>
      </c>
      <c r="AU196" s="19" t="s">
        <v>78</v>
      </c>
    </row>
    <row r="197" spans="1:65" s="2" customFormat="1" ht="19.5">
      <c r="A197" s="36"/>
      <c r="B197" s="37"/>
      <c r="C197" s="38"/>
      <c r="D197" s="202" t="s">
        <v>693</v>
      </c>
      <c r="E197" s="38"/>
      <c r="F197" s="264" t="s">
        <v>798</v>
      </c>
      <c r="G197" s="38"/>
      <c r="H197" s="38"/>
      <c r="I197" s="110"/>
      <c r="J197" s="38"/>
      <c r="K197" s="38"/>
      <c r="L197" s="41"/>
      <c r="M197" s="204"/>
      <c r="N197" s="205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693</v>
      </c>
      <c r="AU197" s="19" t="s">
        <v>78</v>
      </c>
    </row>
    <row r="198" spans="1:65" s="2" customFormat="1" ht="16.5" customHeight="1">
      <c r="A198" s="36"/>
      <c r="B198" s="37"/>
      <c r="C198" s="189" t="s">
        <v>276</v>
      </c>
      <c r="D198" s="189" t="s">
        <v>137</v>
      </c>
      <c r="E198" s="190" t="s">
        <v>799</v>
      </c>
      <c r="F198" s="191" t="s">
        <v>800</v>
      </c>
      <c r="G198" s="192" t="s">
        <v>433</v>
      </c>
      <c r="H198" s="193">
        <v>4</v>
      </c>
      <c r="I198" s="194"/>
      <c r="J198" s="195">
        <f>ROUND(I198*H198,2)</f>
        <v>0</v>
      </c>
      <c r="K198" s="191" t="s">
        <v>19</v>
      </c>
      <c r="L198" s="41"/>
      <c r="M198" s="196" t="s">
        <v>19</v>
      </c>
      <c r="N198" s="197" t="s">
        <v>41</v>
      </c>
      <c r="O198" s="66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0" t="s">
        <v>186</v>
      </c>
      <c r="AT198" s="200" t="s">
        <v>137</v>
      </c>
      <c r="AU198" s="200" t="s">
        <v>78</v>
      </c>
      <c r="AY198" s="19" t="s">
        <v>135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9" t="s">
        <v>78</v>
      </c>
      <c r="BK198" s="201">
        <f>ROUND(I198*H198,2)</f>
        <v>0</v>
      </c>
      <c r="BL198" s="19" t="s">
        <v>186</v>
      </c>
      <c r="BM198" s="200" t="s">
        <v>380</v>
      </c>
    </row>
    <row r="199" spans="1:65" s="2" customFormat="1" ht="11.25">
      <c r="A199" s="36"/>
      <c r="B199" s="37"/>
      <c r="C199" s="38"/>
      <c r="D199" s="202" t="s">
        <v>142</v>
      </c>
      <c r="E199" s="38"/>
      <c r="F199" s="203" t="s">
        <v>800</v>
      </c>
      <c r="G199" s="38"/>
      <c r="H199" s="38"/>
      <c r="I199" s="110"/>
      <c r="J199" s="38"/>
      <c r="K199" s="38"/>
      <c r="L199" s="41"/>
      <c r="M199" s="204"/>
      <c r="N199" s="205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142</v>
      </c>
      <c r="AU199" s="19" t="s">
        <v>78</v>
      </c>
    </row>
    <row r="200" spans="1:65" s="12" customFormat="1" ht="25.9" customHeight="1">
      <c r="B200" s="173"/>
      <c r="C200" s="174"/>
      <c r="D200" s="175" t="s">
        <v>69</v>
      </c>
      <c r="E200" s="176" t="s">
        <v>801</v>
      </c>
      <c r="F200" s="176" t="s">
        <v>802</v>
      </c>
      <c r="G200" s="174"/>
      <c r="H200" s="174"/>
      <c r="I200" s="177"/>
      <c r="J200" s="178">
        <f>BK200</f>
        <v>0</v>
      </c>
      <c r="K200" s="174"/>
      <c r="L200" s="179"/>
      <c r="M200" s="180"/>
      <c r="N200" s="181"/>
      <c r="O200" s="181"/>
      <c r="P200" s="182">
        <f>SUM(P201:P211)</f>
        <v>0</v>
      </c>
      <c r="Q200" s="181"/>
      <c r="R200" s="182">
        <f>SUM(R201:R211)</f>
        <v>0</v>
      </c>
      <c r="S200" s="181"/>
      <c r="T200" s="183">
        <f>SUM(T201:T211)</f>
        <v>0</v>
      </c>
      <c r="AR200" s="184" t="s">
        <v>80</v>
      </c>
      <c r="AT200" s="185" t="s">
        <v>69</v>
      </c>
      <c r="AU200" s="185" t="s">
        <v>70</v>
      </c>
      <c r="AY200" s="184" t="s">
        <v>135</v>
      </c>
      <c r="BK200" s="186">
        <f>SUM(BK201:BK211)</f>
        <v>0</v>
      </c>
    </row>
    <row r="201" spans="1:65" s="2" customFormat="1" ht="16.5" customHeight="1">
      <c r="A201" s="36"/>
      <c r="B201" s="37"/>
      <c r="C201" s="189" t="s">
        <v>381</v>
      </c>
      <c r="D201" s="189" t="s">
        <v>137</v>
      </c>
      <c r="E201" s="190" t="s">
        <v>803</v>
      </c>
      <c r="F201" s="191" t="s">
        <v>804</v>
      </c>
      <c r="G201" s="192" t="s">
        <v>433</v>
      </c>
      <c r="H201" s="193">
        <v>4</v>
      </c>
      <c r="I201" s="194"/>
      <c r="J201" s="195">
        <f>ROUND(I201*H201,2)</f>
        <v>0</v>
      </c>
      <c r="K201" s="191" t="s">
        <v>19</v>
      </c>
      <c r="L201" s="41"/>
      <c r="M201" s="196" t="s">
        <v>19</v>
      </c>
      <c r="N201" s="197" t="s">
        <v>41</v>
      </c>
      <c r="O201" s="66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0" t="s">
        <v>186</v>
      </c>
      <c r="AT201" s="200" t="s">
        <v>137</v>
      </c>
      <c r="AU201" s="200" t="s">
        <v>78</v>
      </c>
      <c r="AY201" s="19" t="s">
        <v>135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9" t="s">
        <v>78</v>
      </c>
      <c r="BK201" s="201">
        <f>ROUND(I201*H201,2)</f>
        <v>0</v>
      </c>
      <c r="BL201" s="19" t="s">
        <v>186</v>
      </c>
      <c r="BM201" s="200" t="s">
        <v>384</v>
      </c>
    </row>
    <row r="202" spans="1:65" s="2" customFormat="1" ht="11.25">
      <c r="A202" s="36"/>
      <c r="B202" s="37"/>
      <c r="C202" s="38"/>
      <c r="D202" s="202" t="s">
        <v>142</v>
      </c>
      <c r="E202" s="38"/>
      <c r="F202" s="203" t="s">
        <v>804</v>
      </c>
      <c r="G202" s="38"/>
      <c r="H202" s="38"/>
      <c r="I202" s="110"/>
      <c r="J202" s="38"/>
      <c r="K202" s="38"/>
      <c r="L202" s="41"/>
      <c r="M202" s="204"/>
      <c r="N202" s="205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142</v>
      </c>
      <c r="AU202" s="19" t="s">
        <v>78</v>
      </c>
    </row>
    <row r="203" spans="1:65" s="2" customFormat="1" ht="16.5" customHeight="1">
      <c r="A203" s="36"/>
      <c r="B203" s="37"/>
      <c r="C203" s="189" t="s">
        <v>280</v>
      </c>
      <c r="D203" s="189" t="s">
        <v>137</v>
      </c>
      <c r="E203" s="190" t="s">
        <v>805</v>
      </c>
      <c r="F203" s="191" t="s">
        <v>806</v>
      </c>
      <c r="G203" s="192" t="s">
        <v>433</v>
      </c>
      <c r="H203" s="193">
        <v>4</v>
      </c>
      <c r="I203" s="194"/>
      <c r="J203" s="195">
        <f>ROUND(I203*H203,2)</f>
        <v>0</v>
      </c>
      <c r="K203" s="191" t="s">
        <v>19</v>
      </c>
      <c r="L203" s="41"/>
      <c r="M203" s="196" t="s">
        <v>19</v>
      </c>
      <c r="N203" s="197" t="s">
        <v>41</v>
      </c>
      <c r="O203" s="66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0" t="s">
        <v>186</v>
      </c>
      <c r="AT203" s="200" t="s">
        <v>137</v>
      </c>
      <c r="AU203" s="200" t="s">
        <v>78</v>
      </c>
      <c r="AY203" s="19" t="s">
        <v>135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9" t="s">
        <v>78</v>
      </c>
      <c r="BK203" s="201">
        <f>ROUND(I203*H203,2)</f>
        <v>0</v>
      </c>
      <c r="BL203" s="19" t="s">
        <v>186</v>
      </c>
      <c r="BM203" s="200" t="s">
        <v>386</v>
      </c>
    </row>
    <row r="204" spans="1:65" s="2" customFormat="1" ht="11.25">
      <c r="A204" s="36"/>
      <c r="B204" s="37"/>
      <c r="C204" s="38"/>
      <c r="D204" s="202" t="s">
        <v>142</v>
      </c>
      <c r="E204" s="38"/>
      <c r="F204" s="203" t="s">
        <v>806</v>
      </c>
      <c r="G204" s="38"/>
      <c r="H204" s="38"/>
      <c r="I204" s="110"/>
      <c r="J204" s="38"/>
      <c r="K204" s="38"/>
      <c r="L204" s="41"/>
      <c r="M204" s="204"/>
      <c r="N204" s="205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142</v>
      </c>
      <c r="AU204" s="19" t="s">
        <v>78</v>
      </c>
    </row>
    <row r="205" spans="1:65" s="2" customFormat="1" ht="16.5" customHeight="1">
      <c r="A205" s="36"/>
      <c r="B205" s="37"/>
      <c r="C205" s="189" t="s">
        <v>387</v>
      </c>
      <c r="D205" s="189" t="s">
        <v>137</v>
      </c>
      <c r="E205" s="190" t="s">
        <v>807</v>
      </c>
      <c r="F205" s="191" t="s">
        <v>808</v>
      </c>
      <c r="G205" s="192" t="s">
        <v>739</v>
      </c>
      <c r="H205" s="193">
        <v>2</v>
      </c>
      <c r="I205" s="194"/>
      <c r="J205" s="195">
        <f>ROUND(I205*H205,2)</f>
        <v>0</v>
      </c>
      <c r="K205" s="191" t="s">
        <v>19</v>
      </c>
      <c r="L205" s="41"/>
      <c r="M205" s="196" t="s">
        <v>19</v>
      </c>
      <c r="N205" s="197" t="s">
        <v>41</v>
      </c>
      <c r="O205" s="66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0" t="s">
        <v>186</v>
      </c>
      <c r="AT205" s="200" t="s">
        <v>137</v>
      </c>
      <c r="AU205" s="200" t="s">
        <v>78</v>
      </c>
      <c r="AY205" s="19" t="s">
        <v>135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9" t="s">
        <v>78</v>
      </c>
      <c r="BK205" s="201">
        <f>ROUND(I205*H205,2)</f>
        <v>0</v>
      </c>
      <c r="BL205" s="19" t="s">
        <v>186</v>
      </c>
      <c r="BM205" s="200" t="s">
        <v>391</v>
      </c>
    </row>
    <row r="206" spans="1:65" s="2" customFormat="1" ht="11.25">
      <c r="A206" s="36"/>
      <c r="B206" s="37"/>
      <c r="C206" s="38"/>
      <c r="D206" s="202" t="s">
        <v>142</v>
      </c>
      <c r="E206" s="38"/>
      <c r="F206" s="203" t="s">
        <v>808</v>
      </c>
      <c r="G206" s="38"/>
      <c r="H206" s="38"/>
      <c r="I206" s="110"/>
      <c r="J206" s="38"/>
      <c r="K206" s="38"/>
      <c r="L206" s="41"/>
      <c r="M206" s="204"/>
      <c r="N206" s="205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142</v>
      </c>
      <c r="AU206" s="19" t="s">
        <v>78</v>
      </c>
    </row>
    <row r="207" spans="1:65" s="2" customFormat="1" ht="19.5">
      <c r="A207" s="36"/>
      <c r="B207" s="37"/>
      <c r="C207" s="38"/>
      <c r="D207" s="202" t="s">
        <v>693</v>
      </c>
      <c r="E207" s="38"/>
      <c r="F207" s="264" t="s">
        <v>809</v>
      </c>
      <c r="G207" s="38"/>
      <c r="H207" s="38"/>
      <c r="I207" s="110"/>
      <c r="J207" s="38"/>
      <c r="K207" s="38"/>
      <c r="L207" s="41"/>
      <c r="M207" s="204"/>
      <c r="N207" s="205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693</v>
      </c>
      <c r="AU207" s="19" t="s">
        <v>78</v>
      </c>
    </row>
    <row r="208" spans="1:65" s="2" customFormat="1" ht="16.5" customHeight="1">
      <c r="A208" s="36"/>
      <c r="B208" s="37"/>
      <c r="C208" s="189" t="s">
        <v>289</v>
      </c>
      <c r="D208" s="189" t="s">
        <v>137</v>
      </c>
      <c r="E208" s="190" t="s">
        <v>810</v>
      </c>
      <c r="F208" s="191" t="s">
        <v>811</v>
      </c>
      <c r="G208" s="192" t="s">
        <v>257</v>
      </c>
      <c r="H208" s="193">
        <v>100</v>
      </c>
      <c r="I208" s="194"/>
      <c r="J208" s="195">
        <f>ROUND(I208*H208,2)</f>
        <v>0</v>
      </c>
      <c r="K208" s="191" t="s">
        <v>19</v>
      </c>
      <c r="L208" s="41"/>
      <c r="M208" s="196" t="s">
        <v>19</v>
      </c>
      <c r="N208" s="197" t="s">
        <v>41</v>
      </c>
      <c r="O208" s="66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0" t="s">
        <v>186</v>
      </c>
      <c r="AT208" s="200" t="s">
        <v>137</v>
      </c>
      <c r="AU208" s="200" t="s">
        <v>78</v>
      </c>
      <c r="AY208" s="19" t="s">
        <v>135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9" t="s">
        <v>78</v>
      </c>
      <c r="BK208" s="201">
        <f>ROUND(I208*H208,2)</f>
        <v>0</v>
      </c>
      <c r="BL208" s="19" t="s">
        <v>186</v>
      </c>
      <c r="BM208" s="200" t="s">
        <v>407</v>
      </c>
    </row>
    <row r="209" spans="1:65" s="2" customFormat="1" ht="11.25">
      <c r="A209" s="36"/>
      <c r="B209" s="37"/>
      <c r="C209" s="38"/>
      <c r="D209" s="202" t="s">
        <v>142</v>
      </c>
      <c r="E209" s="38"/>
      <c r="F209" s="203" t="s">
        <v>811</v>
      </c>
      <c r="G209" s="38"/>
      <c r="H209" s="38"/>
      <c r="I209" s="110"/>
      <c r="J209" s="38"/>
      <c r="K209" s="38"/>
      <c r="L209" s="41"/>
      <c r="M209" s="204"/>
      <c r="N209" s="205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142</v>
      </c>
      <c r="AU209" s="19" t="s">
        <v>78</v>
      </c>
    </row>
    <row r="210" spans="1:65" s="2" customFormat="1" ht="16.5" customHeight="1">
      <c r="A210" s="36"/>
      <c r="B210" s="37"/>
      <c r="C210" s="189" t="s">
        <v>411</v>
      </c>
      <c r="D210" s="189" t="s">
        <v>137</v>
      </c>
      <c r="E210" s="190" t="s">
        <v>812</v>
      </c>
      <c r="F210" s="191" t="s">
        <v>813</v>
      </c>
      <c r="G210" s="192" t="s">
        <v>433</v>
      </c>
      <c r="H210" s="193">
        <v>1</v>
      </c>
      <c r="I210" s="194"/>
      <c r="J210" s="195">
        <f>ROUND(I210*H210,2)</f>
        <v>0</v>
      </c>
      <c r="K210" s="191" t="s">
        <v>19</v>
      </c>
      <c r="L210" s="41"/>
      <c r="M210" s="196" t="s">
        <v>19</v>
      </c>
      <c r="N210" s="197" t="s">
        <v>41</v>
      </c>
      <c r="O210" s="66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0" t="s">
        <v>186</v>
      </c>
      <c r="AT210" s="200" t="s">
        <v>137</v>
      </c>
      <c r="AU210" s="200" t="s">
        <v>78</v>
      </c>
      <c r="AY210" s="19" t="s">
        <v>135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9" t="s">
        <v>78</v>
      </c>
      <c r="BK210" s="201">
        <f>ROUND(I210*H210,2)</f>
        <v>0</v>
      </c>
      <c r="BL210" s="19" t="s">
        <v>186</v>
      </c>
      <c r="BM210" s="200" t="s">
        <v>414</v>
      </c>
    </row>
    <row r="211" spans="1:65" s="2" customFormat="1" ht="11.25">
      <c r="A211" s="36"/>
      <c r="B211" s="37"/>
      <c r="C211" s="38"/>
      <c r="D211" s="202" t="s">
        <v>142</v>
      </c>
      <c r="E211" s="38"/>
      <c r="F211" s="203" t="s">
        <v>814</v>
      </c>
      <c r="G211" s="38"/>
      <c r="H211" s="38"/>
      <c r="I211" s="110"/>
      <c r="J211" s="38"/>
      <c r="K211" s="38"/>
      <c r="L211" s="41"/>
      <c r="M211" s="204"/>
      <c r="N211" s="205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142</v>
      </c>
      <c r="AU211" s="19" t="s">
        <v>78</v>
      </c>
    </row>
    <row r="212" spans="1:65" s="12" customFormat="1" ht="25.9" customHeight="1">
      <c r="B212" s="173"/>
      <c r="C212" s="174"/>
      <c r="D212" s="175" t="s">
        <v>69</v>
      </c>
      <c r="E212" s="176" t="s">
        <v>815</v>
      </c>
      <c r="F212" s="176" t="s">
        <v>816</v>
      </c>
      <c r="G212" s="174"/>
      <c r="H212" s="174"/>
      <c r="I212" s="177"/>
      <c r="J212" s="178">
        <f>BK212</f>
        <v>0</v>
      </c>
      <c r="K212" s="174"/>
      <c r="L212" s="179"/>
      <c r="M212" s="180"/>
      <c r="N212" s="181"/>
      <c r="O212" s="181"/>
      <c r="P212" s="182">
        <f>SUM(P213:P214)</f>
        <v>0</v>
      </c>
      <c r="Q212" s="181"/>
      <c r="R212" s="182">
        <f>SUM(R213:R214)</f>
        <v>0</v>
      </c>
      <c r="S212" s="181"/>
      <c r="T212" s="183">
        <f>SUM(T213:T214)</f>
        <v>0</v>
      </c>
      <c r="AR212" s="184" t="s">
        <v>80</v>
      </c>
      <c r="AT212" s="185" t="s">
        <v>69</v>
      </c>
      <c r="AU212" s="185" t="s">
        <v>70</v>
      </c>
      <c r="AY212" s="184" t="s">
        <v>135</v>
      </c>
      <c r="BK212" s="186">
        <f>SUM(BK213:BK214)</f>
        <v>0</v>
      </c>
    </row>
    <row r="213" spans="1:65" s="2" customFormat="1" ht="16.5" customHeight="1">
      <c r="A213" s="36"/>
      <c r="B213" s="37"/>
      <c r="C213" s="189" t="s">
        <v>292</v>
      </c>
      <c r="D213" s="189" t="s">
        <v>137</v>
      </c>
      <c r="E213" s="190" t="s">
        <v>817</v>
      </c>
      <c r="F213" s="191" t="s">
        <v>818</v>
      </c>
      <c r="G213" s="192" t="s">
        <v>257</v>
      </c>
      <c r="H213" s="193">
        <v>150</v>
      </c>
      <c r="I213" s="194"/>
      <c r="J213" s="195">
        <f>ROUND(I213*H213,2)</f>
        <v>0</v>
      </c>
      <c r="K213" s="191" t="s">
        <v>19</v>
      </c>
      <c r="L213" s="41"/>
      <c r="M213" s="196" t="s">
        <v>19</v>
      </c>
      <c r="N213" s="197" t="s">
        <v>41</v>
      </c>
      <c r="O213" s="66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0" t="s">
        <v>186</v>
      </c>
      <c r="AT213" s="200" t="s">
        <v>137</v>
      </c>
      <c r="AU213" s="200" t="s">
        <v>78</v>
      </c>
      <c r="AY213" s="19" t="s">
        <v>135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9" t="s">
        <v>78</v>
      </c>
      <c r="BK213" s="201">
        <f>ROUND(I213*H213,2)</f>
        <v>0</v>
      </c>
      <c r="BL213" s="19" t="s">
        <v>186</v>
      </c>
      <c r="BM213" s="200" t="s">
        <v>819</v>
      </c>
    </row>
    <row r="214" spans="1:65" s="2" customFormat="1" ht="11.25">
      <c r="A214" s="36"/>
      <c r="B214" s="37"/>
      <c r="C214" s="38"/>
      <c r="D214" s="202" t="s">
        <v>142</v>
      </c>
      <c r="E214" s="38"/>
      <c r="F214" s="203" t="s">
        <v>818</v>
      </c>
      <c r="G214" s="38"/>
      <c r="H214" s="38"/>
      <c r="I214" s="110"/>
      <c r="J214" s="38"/>
      <c r="K214" s="38"/>
      <c r="L214" s="41"/>
      <c r="M214" s="204"/>
      <c r="N214" s="205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142</v>
      </c>
      <c r="AU214" s="19" t="s">
        <v>78</v>
      </c>
    </row>
    <row r="215" spans="1:65" s="12" customFormat="1" ht="25.9" customHeight="1">
      <c r="B215" s="173"/>
      <c r="C215" s="174"/>
      <c r="D215" s="175" t="s">
        <v>69</v>
      </c>
      <c r="E215" s="176" t="s">
        <v>376</v>
      </c>
      <c r="F215" s="176" t="s">
        <v>820</v>
      </c>
      <c r="G215" s="174"/>
      <c r="H215" s="174"/>
      <c r="I215" s="177"/>
      <c r="J215" s="178">
        <f>BK215</f>
        <v>0</v>
      </c>
      <c r="K215" s="174"/>
      <c r="L215" s="179"/>
      <c r="M215" s="180"/>
      <c r="N215" s="181"/>
      <c r="O215" s="181"/>
      <c r="P215" s="182">
        <f>SUM(P216:P218)</f>
        <v>0</v>
      </c>
      <c r="Q215" s="181"/>
      <c r="R215" s="182">
        <f>SUM(R216:R218)</f>
        <v>0</v>
      </c>
      <c r="S215" s="181"/>
      <c r="T215" s="183">
        <f>SUM(T216:T218)</f>
        <v>0</v>
      </c>
      <c r="AR215" s="184" t="s">
        <v>78</v>
      </c>
      <c r="AT215" s="185" t="s">
        <v>69</v>
      </c>
      <c r="AU215" s="185" t="s">
        <v>70</v>
      </c>
      <c r="AY215" s="184" t="s">
        <v>135</v>
      </c>
      <c r="BK215" s="186">
        <f>SUM(BK216:BK218)</f>
        <v>0</v>
      </c>
    </row>
    <row r="216" spans="1:65" s="2" customFormat="1" ht="16.5" customHeight="1">
      <c r="A216" s="36"/>
      <c r="B216" s="37"/>
      <c r="C216" s="189" t="s">
        <v>821</v>
      </c>
      <c r="D216" s="189" t="s">
        <v>137</v>
      </c>
      <c r="E216" s="190" t="s">
        <v>822</v>
      </c>
      <c r="F216" s="191" t="s">
        <v>823</v>
      </c>
      <c r="G216" s="192" t="s">
        <v>824</v>
      </c>
      <c r="H216" s="193">
        <v>72</v>
      </c>
      <c r="I216" s="194"/>
      <c r="J216" s="195">
        <f>ROUND(I216*H216,2)</f>
        <v>0</v>
      </c>
      <c r="K216" s="191" t="s">
        <v>19</v>
      </c>
      <c r="L216" s="41"/>
      <c r="M216" s="196" t="s">
        <v>19</v>
      </c>
      <c r="N216" s="197" t="s">
        <v>41</v>
      </c>
      <c r="O216" s="66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0" t="s">
        <v>141</v>
      </c>
      <c r="AT216" s="200" t="s">
        <v>137</v>
      </c>
      <c r="AU216" s="200" t="s">
        <v>78</v>
      </c>
      <c r="AY216" s="19" t="s">
        <v>135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9" t="s">
        <v>78</v>
      </c>
      <c r="BK216" s="201">
        <f>ROUND(I216*H216,2)</f>
        <v>0</v>
      </c>
      <c r="BL216" s="19" t="s">
        <v>141</v>
      </c>
      <c r="BM216" s="200" t="s">
        <v>825</v>
      </c>
    </row>
    <row r="217" spans="1:65" s="2" customFormat="1" ht="11.25">
      <c r="A217" s="36"/>
      <c r="B217" s="37"/>
      <c r="C217" s="38"/>
      <c r="D217" s="202" t="s">
        <v>142</v>
      </c>
      <c r="E217" s="38"/>
      <c r="F217" s="203" t="s">
        <v>823</v>
      </c>
      <c r="G217" s="38"/>
      <c r="H217" s="38"/>
      <c r="I217" s="110"/>
      <c r="J217" s="38"/>
      <c r="K217" s="38"/>
      <c r="L217" s="41"/>
      <c r="M217" s="204"/>
      <c r="N217" s="205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142</v>
      </c>
      <c r="AU217" s="19" t="s">
        <v>78</v>
      </c>
    </row>
    <row r="218" spans="1:65" s="2" customFormat="1" ht="19.5">
      <c r="A218" s="36"/>
      <c r="B218" s="37"/>
      <c r="C218" s="38"/>
      <c r="D218" s="202" t="s">
        <v>693</v>
      </c>
      <c r="E218" s="38"/>
      <c r="F218" s="264" t="s">
        <v>826</v>
      </c>
      <c r="G218" s="38"/>
      <c r="H218" s="38"/>
      <c r="I218" s="110"/>
      <c r="J218" s="38"/>
      <c r="K218" s="38"/>
      <c r="L218" s="41"/>
      <c r="M218" s="204"/>
      <c r="N218" s="205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693</v>
      </c>
      <c r="AU218" s="19" t="s">
        <v>78</v>
      </c>
    </row>
    <row r="219" spans="1:65" s="12" customFormat="1" ht="25.9" customHeight="1">
      <c r="B219" s="173"/>
      <c r="C219" s="174"/>
      <c r="D219" s="175" t="s">
        <v>69</v>
      </c>
      <c r="E219" s="176" t="s">
        <v>384</v>
      </c>
      <c r="F219" s="176" t="s">
        <v>827</v>
      </c>
      <c r="G219" s="174"/>
      <c r="H219" s="174"/>
      <c r="I219" s="177"/>
      <c r="J219" s="178">
        <f>BK219</f>
        <v>0</v>
      </c>
      <c r="K219" s="174"/>
      <c r="L219" s="179"/>
      <c r="M219" s="180"/>
      <c r="N219" s="181"/>
      <c r="O219" s="181"/>
      <c r="P219" s="182">
        <f>SUM(P220:P221)</f>
        <v>0</v>
      </c>
      <c r="Q219" s="181"/>
      <c r="R219" s="182">
        <f>SUM(R220:R221)</f>
        <v>0</v>
      </c>
      <c r="S219" s="181"/>
      <c r="T219" s="183">
        <f>SUM(T220:T221)</f>
        <v>0</v>
      </c>
      <c r="AR219" s="184" t="s">
        <v>78</v>
      </c>
      <c r="AT219" s="185" t="s">
        <v>69</v>
      </c>
      <c r="AU219" s="185" t="s">
        <v>70</v>
      </c>
      <c r="AY219" s="184" t="s">
        <v>135</v>
      </c>
      <c r="BK219" s="186">
        <f>SUM(BK220:BK221)</f>
        <v>0</v>
      </c>
    </row>
    <row r="220" spans="1:65" s="2" customFormat="1" ht="16.5" customHeight="1">
      <c r="A220" s="36"/>
      <c r="B220" s="37"/>
      <c r="C220" s="189" t="s">
        <v>296</v>
      </c>
      <c r="D220" s="189" t="s">
        <v>137</v>
      </c>
      <c r="E220" s="190" t="s">
        <v>828</v>
      </c>
      <c r="F220" s="191" t="s">
        <v>829</v>
      </c>
      <c r="G220" s="192" t="s">
        <v>175</v>
      </c>
      <c r="H220" s="193">
        <v>3</v>
      </c>
      <c r="I220" s="194"/>
      <c r="J220" s="195">
        <f>ROUND(I220*H220,2)</f>
        <v>0</v>
      </c>
      <c r="K220" s="191" t="s">
        <v>19</v>
      </c>
      <c r="L220" s="41"/>
      <c r="M220" s="196" t="s">
        <v>19</v>
      </c>
      <c r="N220" s="197" t="s">
        <v>41</v>
      </c>
      <c r="O220" s="66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0" t="s">
        <v>141</v>
      </c>
      <c r="AT220" s="200" t="s">
        <v>137</v>
      </c>
      <c r="AU220" s="200" t="s">
        <v>78</v>
      </c>
      <c r="AY220" s="19" t="s">
        <v>135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9" t="s">
        <v>78</v>
      </c>
      <c r="BK220" s="201">
        <f>ROUND(I220*H220,2)</f>
        <v>0</v>
      </c>
      <c r="BL220" s="19" t="s">
        <v>141</v>
      </c>
      <c r="BM220" s="200" t="s">
        <v>420</v>
      </c>
    </row>
    <row r="221" spans="1:65" s="2" customFormat="1" ht="11.25">
      <c r="A221" s="36"/>
      <c r="B221" s="37"/>
      <c r="C221" s="38"/>
      <c r="D221" s="202" t="s">
        <v>142</v>
      </c>
      <c r="E221" s="38"/>
      <c r="F221" s="203" t="s">
        <v>829</v>
      </c>
      <c r="G221" s="38"/>
      <c r="H221" s="38"/>
      <c r="I221" s="110"/>
      <c r="J221" s="38"/>
      <c r="K221" s="38"/>
      <c r="L221" s="41"/>
      <c r="M221" s="204"/>
      <c r="N221" s="205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142</v>
      </c>
      <c r="AU221" s="19" t="s">
        <v>78</v>
      </c>
    </row>
    <row r="222" spans="1:65" s="12" customFormat="1" ht="25.9" customHeight="1">
      <c r="B222" s="173"/>
      <c r="C222" s="174"/>
      <c r="D222" s="175" t="s">
        <v>69</v>
      </c>
      <c r="E222" s="176" t="s">
        <v>830</v>
      </c>
      <c r="F222" s="176" t="s">
        <v>831</v>
      </c>
      <c r="G222" s="174"/>
      <c r="H222" s="174"/>
      <c r="I222" s="177"/>
      <c r="J222" s="178">
        <f>BK222</f>
        <v>0</v>
      </c>
      <c r="K222" s="174"/>
      <c r="L222" s="179"/>
      <c r="M222" s="180"/>
      <c r="N222" s="181"/>
      <c r="O222" s="181"/>
      <c r="P222" s="182">
        <f>SUM(P223:P224)</f>
        <v>0</v>
      </c>
      <c r="Q222" s="181"/>
      <c r="R222" s="182">
        <f>SUM(R223:R224)</f>
        <v>0</v>
      </c>
      <c r="S222" s="181"/>
      <c r="T222" s="183">
        <f>SUM(T223:T224)</f>
        <v>0</v>
      </c>
      <c r="AR222" s="184" t="s">
        <v>78</v>
      </c>
      <c r="AT222" s="185" t="s">
        <v>69</v>
      </c>
      <c r="AU222" s="185" t="s">
        <v>70</v>
      </c>
      <c r="AY222" s="184" t="s">
        <v>135</v>
      </c>
      <c r="BK222" s="186">
        <f>SUM(BK223:BK224)</f>
        <v>0</v>
      </c>
    </row>
    <row r="223" spans="1:65" s="2" customFormat="1" ht="16.5" customHeight="1">
      <c r="A223" s="36"/>
      <c r="B223" s="37"/>
      <c r="C223" s="189" t="s">
        <v>424</v>
      </c>
      <c r="D223" s="189" t="s">
        <v>137</v>
      </c>
      <c r="E223" s="190" t="s">
        <v>832</v>
      </c>
      <c r="F223" s="191" t="s">
        <v>833</v>
      </c>
      <c r="G223" s="192" t="s">
        <v>433</v>
      </c>
      <c r="H223" s="193">
        <v>25</v>
      </c>
      <c r="I223" s="194"/>
      <c r="J223" s="195">
        <f>ROUND(I223*H223,2)</f>
        <v>0</v>
      </c>
      <c r="K223" s="191" t="s">
        <v>19</v>
      </c>
      <c r="L223" s="41"/>
      <c r="M223" s="196" t="s">
        <v>19</v>
      </c>
      <c r="N223" s="197" t="s">
        <v>41</v>
      </c>
      <c r="O223" s="66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0" t="s">
        <v>141</v>
      </c>
      <c r="AT223" s="200" t="s">
        <v>137</v>
      </c>
      <c r="AU223" s="200" t="s">
        <v>78</v>
      </c>
      <c r="AY223" s="19" t="s">
        <v>135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9" t="s">
        <v>78</v>
      </c>
      <c r="BK223" s="201">
        <f>ROUND(I223*H223,2)</f>
        <v>0</v>
      </c>
      <c r="BL223" s="19" t="s">
        <v>141</v>
      </c>
      <c r="BM223" s="200" t="s">
        <v>427</v>
      </c>
    </row>
    <row r="224" spans="1:65" s="2" customFormat="1" ht="11.25">
      <c r="A224" s="36"/>
      <c r="B224" s="37"/>
      <c r="C224" s="38"/>
      <c r="D224" s="202" t="s">
        <v>142</v>
      </c>
      <c r="E224" s="38"/>
      <c r="F224" s="203" t="s">
        <v>833</v>
      </c>
      <c r="G224" s="38"/>
      <c r="H224" s="38"/>
      <c r="I224" s="110"/>
      <c r="J224" s="38"/>
      <c r="K224" s="38"/>
      <c r="L224" s="41"/>
      <c r="M224" s="204"/>
      <c r="N224" s="205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142</v>
      </c>
      <c r="AU224" s="19" t="s">
        <v>78</v>
      </c>
    </row>
    <row r="225" spans="1:65" s="12" customFormat="1" ht="25.9" customHeight="1">
      <c r="B225" s="173"/>
      <c r="C225" s="174"/>
      <c r="D225" s="175" t="s">
        <v>69</v>
      </c>
      <c r="E225" s="176" t="s">
        <v>834</v>
      </c>
      <c r="F225" s="176" t="s">
        <v>835</v>
      </c>
      <c r="G225" s="174"/>
      <c r="H225" s="174"/>
      <c r="I225" s="177"/>
      <c r="J225" s="178">
        <f>BK225</f>
        <v>0</v>
      </c>
      <c r="K225" s="174"/>
      <c r="L225" s="179"/>
      <c r="M225" s="180"/>
      <c r="N225" s="181"/>
      <c r="O225" s="181"/>
      <c r="P225" s="182">
        <f>SUM(P226:P229)</f>
        <v>0</v>
      </c>
      <c r="Q225" s="181"/>
      <c r="R225" s="182">
        <f>SUM(R226:R229)</f>
        <v>0</v>
      </c>
      <c r="S225" s="181"/>
      <c r="T225" s="183">
        <f>SUM(T226:T229)</f>
        <v>0</v>
      </c>
      <c r="AR225" s="184" t="s">
        <v>78</v>
      </c>
      <c r="AT225" s="185" t="s">
        <v>69</v>
      </c>
      <c r="AU225" s="185" t="s">
        <v>70</v>
      </c>
      <c r="AY225" s="184" t="s">
        <v>135</v>
      </c>
      <c r="BK225" s="186">
        <f>SUM(BK226:BK229)</f>
        <v>0</v>
      </c>
    </row>
    <row r="226" spans="1:65" s="2" customFormat="1" ht="16.5" customHeight="1">
      <c r="A226" s="36"/>
      <c r="B226" s="37"/>
      <c r="C226" s="189" t="s">
        <v>299</v>
      </c>
      <c r="D226" s="189" t="s">
        <v>137</v>
      </c>
      <c r="E226" s="190" t="s">
        <v>836</v>
      </c>
      <c r="F226" s="191" t="s">
        <v>837</v>
      </c>
      <c r="G226" s="192" t="s">
        <v>257</v>
      </c>
      <c r="H226" s="193">
        <v>1</v>
      </c>
      <c r="I226" s="194"/>
      <c r="J226" s="195">
        <f>ROUND(I226*H226,2)</f>
        <v>0</v>
      </c>
      <c r="K226" s="191" t="s">
        <v>19</v>
      </c>
      <c r="L226" s="41"/>
      <c r="M226" s="196" t="s">
        <v>19</v>
      </c>
      <c r="N226" s="197" t="s">
        <v>41</v>
      </c>
      <c r="O226" s="66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0" t="s">
        <v>141</v>
      </c>
      <c r="AT226" s="200" t="s">
        <v>137</v>
      </c>
      <c r="AU226" s="200" t="s">
        <v>78</v>
      </c>
      <c r="AY226" s="19" t="s">
        <v>135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9" t="s">
        <v>78</v>
      </c>
      <c r="BK226" s="201">
        <f>ROUND(I226*H226,2)</f>
        <v>0</v>
      </c>
      <c r="BL226" s="19" t="s">
        <v>141</v>
      </c>
      <c r="BM226" s="200" t="s">
        <v>838</v>
      </c>
    </row>
    <row r="227" spans="1:65" s="2" customFormat="1" ht="11.25">
      <c r="A227" s="36"/>
      <c r="B227" s="37"/>
      <c r="C227" s="38"/>
      <c r="D227" s="202" t="s">
        <v>142</v>
      </c>
      <c r="E227" s="38"/>
      <c r="F227" s="203" t="s">
        <v>837</v>
      </c>
      <c r="G227" s="38"/>
      <c r="H227" s="38"/>
      <c r="I227" s="110"/>
      <c r="J227" s="38"/>
      <c r="K227" s="38"/>
      <c r="L227" s="41"/>
      <c r="M227" s="204"/>
      <c r="N227" s="205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142</v>
      </c>
      <c r="AU227" s="19" t="s">
        <v>78</v>
      </c>
    </row>
    <row r="228" spans="1:65" s="2" customFormat="1" ht="16.5" customHeight="1">
      <c r="A228" s="36"/>
      <c r="B228" s="37"/>
      <c r="C228" s="189" t="s">
        <v>839</v>
      </c>
      <c r="D228" s="189" t="s">
        <v>137</v>
      </c>
      <c r="E228" s="190" t="s">
        <v>840</v>
      </c>
      <c r="F228" s="191" t="s">
        <v>841</v>
      </c>
      <c r="G228" s="192" t="s">
        <v>257</v>
      </c>
      <c r="H228" s="193">
        <v>5</v>
      </c>
      <c r="I228" s="194"/>
      <c r="J228" s="195">
        <f>ROUND(I228*H228,2)</f>
        <v>0</v>
      </c>
      <c r="K228" s="191" t="s">
        <v>19</v>
      </c>
      <c r="L228" s="41"/>
      <c r="M228" s="196" t="s">
        <v>19</v>
      </c>
      <c r="N228" s="197" t="s">
        <v>41</v>
      </c>
      <c r="O228" s="66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0" t="s">
        <v>141</v>
      </c>
      <c r="AT228" s="200" t="s">
        <v>137</v>
      </c>
      <c r="AU228" s="200" t="s">
        <v>78</v>
      </c>
      <c r="AY228" s="19" t="s">
        <v>135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9" t="s">
        <v>78</v>
      </c>
      <c r="BK228" s="201">
        <f>ROUND(I228*H228,2)</f>
        <v>0</v>
      </c>
      <c r="BL228" s="19" t="s">
        <v>141</v>
      </c>
      <c r="BM228" s="200" t="s">
        <v>842</v>
      </c>
    </row>
    <row r="229" spans="1:65" s="2" customFormat="1" ht="11.25">
      <c r="A229" s="36"/>
      <c r="B229" s="37"/>
      <c r="C229" s="38"/>
      <c r="D229" s="202" t="s">
        <v>142</v>
      </c>
      <c r="E229" s="38"/>
      <c r="F229" s="203" t="s">
        <v>841</v>
      </c>
      <c r="G229" s="38"/>
      <c r="H229" s="38"/>
      <c r="I229" s="110"/>
      <c r="J229" s="38"/>
      <c r="K229" s="38"/>
      <c r="L229" s="41"/>
      <c r="M229" s="204"/>
      <c r="N229" s="205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142</v>
      </c>
      <c r="AU229" s="19" t="s">
        <v>78</v>
      </c>
    </row>
    <row r="230" spans="1:65" s="12" customFormat="1" ht="25.9" customHeight="1">
      <c r="B230" s="173"/>
      <c r="C230" s="174"/>
      <c r="D230" s="175" t="s">
        <v>69</v>
      </c>
      <c r="E230" s="176" t="s">
        <v>843</v>
      </c>
      <c r="F230" s="176" t="s">
        <v>844</v>
      </c>
      <c r="G230" s="174"/>
      <c r="H230" s="174"/>
      <c r="I230" s="177"/>
      <c r="J230" s="178">
        <f>BK230</f>
        <v>0</v>
      </c>
      <c r="K230" s="174"/>
      <c r="L230" s="179"/>
      <c r="M230" s="180"/>
      <c r="N230" s="181"/>
      <c r="O230" s="181"/>
      <c r="P230" s="182">
        <f>SUM(P231:P232)</f>
        <v>0</v>
      </c>
      <c r="Q230" s="181"/>
      <c r="R230" s="182">
        <f>SUM(R231:R232)</f>
        <v>0</v>
      </c>
      <c r="S230" s="181"/>
      <c r="T230" s="183">
        <f>SUM(T231:T232)</f>
        <v>0</v>
      </c>
      <c r="AR230" s="184" t="s">
        <v>78</v>
      </c>
      <c r="AT230" s="185" t="s">
        <v>69</v>
      </c>
      <c r="AU230" s="185" t="s">
        <v>70</v>
      </c>
      <c r="AY230" s="184" t="s">
        <v>135</v>
      </c>
      <c r="BK230" s="186">
        <f>SUM(BK231:BK232)</f>
        <v>0</v>
      </c>
    </row>
    <row r="231" spans="1:65" s="2" customFormat="1" ht="16.5" customHeight="1">
      <c r="A231" s="36"/>
      <c r="B231" s="37"/>
      <c r="C231" s="189" t="s">
        <v>303</v>
      </c>
      <c r="D231" s="189" t="s">
        <v>137</v>
      </c>
      <c r="E231" s="190" t="s">
        <v>845</v>
      </c>
      <c r="F231" s="191" t="s">
        <v>846</v>
      </c>
      <c r="G231" s="192" t="s">
        <v>159</v>
      </c>
      <c r="H231" s="193">
        <v>3.3879999999999999</v>
      </c>
      <c r="I231" s="194"/>
      <c r="J231" s="195">
        <f>ROUND(I231*H231,2)</f>
        <v>0</v>
      </c>
      <c r="K231" s="191" t="s">
        <v>19</v>
      </c>
      <c r="L231" s="41"/>
      <c r="M231" s="196" t="s">
        <v>19</v>
      </c>
      <c r="N231" s="197" t="s">
        <v>41</v>
      </c>
      <c r="O231" s="66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0" t="s">
        <v>141</v>
      </c>
      <c r="AT231" s="200" t="s">
        <v>137</v>
      </c>
      <c r="AU231" s="200" t="s">
        <v>78</v>
      </c>
      <c r="AY231" s="19" t="s">
        <v>135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9" t="s">
        <v>78</v>
      </c>
      <c r="BK231" s="201">
        <f>ROUND(I231*H231,2)</f>
        <v>0</v>
      </c>
      <c r="BL231" s="19" t="s">
        <v>141</v>
      </c>
      <c r="BM231" s="200" t="s">
        <v>449</v>
      </c>
    </row>
    <row r="232" spans="1:65" s="2" customFormat="1" ht="11.25">
      <c r="A232" s="36"/>
      <c r="B232" s="37"/>
      <c r="C232" s="38"/>
      <c r="D232" s="202" t="s">
        <v>142</v>
      </c>
      <c r="E232" s="38"/>
      <c r="F232" s="203" t="s">
        <v>846</v>
      </c>
      <c r="G232" s="38"/>
      <c r="H232" s="38"/>
      <c r="I232" s="110"/>
      <c r="J232" s="38"/>
      <c r="K232" s="38"/>
      <c r="L232" s="41"/>
      <c r="M232" s="204"/>
      <c r="N232" s="205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142</v>
      </c>
      <c r="AU232" s="19" t="s">
        <v>78</v>
      </c>
    </row>
    <row r="233" spans="1:65" s="12" customFormat="1" ht="25.9" customHeight="1">
      <c r="B233" s="173"/>
      <c r="C233" s="174"/>
      <c r="D233" s="175" t="s">
        <v>69</v>
      </c>
      <c r="E233" s="176" t="s">
        <v>847</v>
      </c>
      <c r="F233" s="176" t="s">
        <v>848</v>
      </c>
      <c r="G233" s="174"/>
      <c r="H233" s="174"/>
      <c r="I233" s="177"/>
      <c r="J233" s="178">
        <f>BK233</f>
        <v>0</v>
      </c>
      <c r="K233" s="174"/>
      <c r="L233" s="179"/>
      <c r="M233" s="180"/>
      <c r="N233" s="181"/>
      <c r="O233" s="181"/>
      <c r="P233" s="182">
        <f>SUM(P234:P236)</f>
        <v>0</v>
      </c>
      <c r="Q233" s="181"/>
      <c r="R233" s="182">
        <f>SUM(R234:R236)</f>
        <v>0</v>
      </c>
      <c r="S233" s="181"/>
      <c r="T233" s="183">
        <f>SUM(T234:T236)</f>
        <v>0</v>
      </c>
      <c r="AR233" s="184" t="s">
        <v>78</v>
      </c>
      <c r="AT233" s="185" t="s">
        <v>69</v>
      </c>
      <c r="AU233" s="185" t="s">
        <v>70</v>
      </c>
      <c r="AY233" s="184" t="s">
        <v>135</v>
      </c>
      <c r="BK233" s="186">
        <f>SUM(BK234:BK236)</f>
        <v>0</v>
      </c>
    </row>
    <row r="234" spans="1:65" s="2" customFormat="1" ht="16.5" customHeight="1">
      <c r="A234" s="36"/>
      <c r="B234" s="37"/>
      <c r="C234" s="189" t="s">
        <v>849</v>
      </c>
      <c r="D234" s="189" t="s">
        <v>137</v>
      </c>
      <c r="E234" s="190" t="s">
        <v>850</v>
      </c>
      <c r="F234" s="191" t="s">
        <v>851</v>
      </c>
      <c r="G234" s="192" t="s">
        <v>159</v>
      </c>
      <c r="H234" s="193">
        <v>0.5</v>
      </c>
      <c r="I234" s="194"/>
      <c r="J234" s="195">
        <f>ROUND(I234*H234,2)</f>
        <v>0</v>
      </c>
      <c r="K234" s="191" t="s">
        <v>19</v>
      </c>
      <c r="L234" s="41"/>
      <c r="M234" s="196" t="s">
        <v>19</v>
      </c>
      <c r="N234" s="197" t="s">
        <v>41</v>
      </c>
      <c r="O234" s="66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0" t="s">
        <v>141</v>
      </c>
      <c r="AT234" s="200" t="s">
        <v>137</v>
      </c>
      <c r="AU234" s="200" t="s">
        <v>78</v>
      </c>
      <c r="AY234" s="19" t="s">
        <v>135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9" t="s">
        <v>78</v>
      </c>
      <c r="BK234" s="201">
        <f>ROUND(I234*H234,2)</f>
        <v>0</v>
      </c>
      <c r="BL234" s="19" t="s">
        <v>141</v>
      </c>
      <c r="BM234" s="200" t="s">
        <v>852</v>
      </c>
    </row>
    <row r="235" spans="1:65" s="2" customFormat="1" ht="11.25">
      <c r="A235" s="36"/>
      <c r="B235" s="37"/>
      <c r="C235" s="38"/>
      <c r="D235" s="202" t="s">
        <v>142</v>
      </c>
      <c r="E235" s="38"/>
      <c r="F235" s="203" t="s">
        <v>851</v>
      </c>
      <c r="G235" s="38"/>
      <c r="H235" s="38"/>
      <c r="I235" s="110"/>
      <c r="J235" s="38"/>
      <c r="K235" s="38"/>
      <c r="L235" s="41"/>
      <c r="M235" s="204"/>
      <c r="N235" s="205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142</v>
      </c>
      <c r="AU235" s="19" t="s">
        <v>78</v>
      </c>
    </row>
    <row r="236" spans="1:65" s="2" customFormat="1" ht="19.5">
      <c r="A236" s="36"/>
      <c r="B236" s="37"/>
      <c r="C236" s="38"/>
      <c r="D236" s="202" t="s">
        <v>693</v>
      </c>
      <c r="E236" s="38"/>
      <c r="F236" s="264" t="s">
        <v>853</v>
      </c>
      <c r="G236" s="38"/>
      <c r="H236" s="38"/>
      <c r="I236" s="110"/>
      <c r="J236" s="38"/>
      <c r="K236" s="38"/>
      <c r="L236" s="41"/>
      <c r="M236" s="260"/>
      <c r="N236" s="261"/>
      <c r="O236" s="262"/>
      <c r="P236" s="262"/>
      <c r="Q236" s="262"/>
      <c r="R236" s="262"/>
      <c r="S236" s="262"/>
      <c r="T236" s="26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693</v>
      </c>
      <c r="AU236" s="19" t="s">
        <v>78</v>
      </c>
    </row>
    <row r="237" spans="1:65" s="2" customFormat="1" ht="6.95" customHeight="1">
      <c r="A237" s="36"/>
      <c r="B237" s="49"/>
      <c r="C237" s="50"/>
      <c r="D237" s="50"/>
      <c r="E237" s="50"/>
      <c r="F237" s="50"/>
      <c r="G237" s="50"/>
      <c r="H237" s="50"/>
      <c r="I237" s="138"/>
      <c r="J237" s="50"/>
      <c r="K237" s="50"/>
      <c r="L237" s="41"/>
      <c r="M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</row>
  </sheetData>
  <sheetProtection algorithmName="SHA-512" hashValue="VoXe6ktJqD33NlS9Cn2O0lGEH2W7/g3kvSPw9Be5ZF4U3h03tjckeev4YB9ODUDTR2ilEHdG78HkWq7lA3wuKg==" saltValue="5YLKG0n9wZy9mMgWo9aPK8aErAl1VHXS3nJpfC/rZGnL/6WcB/qkyv5JzB3ulJqkCxbXQtBPsRrIhuMGebJ2pA==" spinCount="100000" sheet="1" objects="1" scenarios="1" formatColumns="0" formatRows="0" autoFilter="0"/>
  <autoFilter ref="C92:K236" xr:uid="{00000000-0009-0000-0000-000003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9" t="s">
        <v>89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22"/>
      <c r="AT3" s="19" t="s">
        <v>80</v>
      </c>
    </row>
    <row r="4" spans="1:46" s="1" customFormat="1" ht="24.95" customHeight="1">
      <c r="B4" s="22"/>
      <c r="D4" s="107" t="s">
        <v>90</v>
      </c>
      <c r="I4" s="103"/>
      <c r="L4" s="22"/>
      <c r="M4" s="108" t="s">
        <v>10</v>
      </c>
      <c r="AT4" s="19" t="s">
        <v>4</v>
      </c>
    </row>
    <row r="5" spans="1:46" s="1" customFormat="1" ht="6.95" customHeight="1">
      <c r="B5" s="22"/>
      <c r="I5" s="103"/>
      <c r="L5" s="22"/>
    </row>
    <row r="6" spans="1:46" s="1" customFormat="1" ht="12" customHeight="1">
      <c r="B6" s="22"/>
      <c r="D6" s="109" t="s">
        <v>16</v>
      </c>
      <c r="I6" s="103"/>
      <c r="L6" s="22"/>
    </row>
    <row r="7" spans="1:46" s="1" customFormat="1" ht="16.5" customHeight="1">
      <c r="B7" s="22"/>
      <c r="E7" s="383" t="str">
        <f>'Rekapitulace stavby'!K6</f>
        <v>Stavební úpravy kováren SŠUAŘ</v>
      </c>
      <c r="F7" s="384"/>
      <c r="G7" s="384"/>
      <c r="H7" s="384"/>
      <c r="I7" s="103"/>
      <c r="L7" s="22"/>
    </row>
    <row r="8" spans="1:46" s="2" customFormat="1" ht="12" customHeight="1">
      <c r="A8" s="36"/>
      <c r="B8" s="41"/>
      <c r="C8" s="36"/>
      <c r="D8" s="109" t="s">
        <v>91</v>
      </c>
      <c r="E8" s="36"/>
      <c r="F8" s="36"/>
      <c r="G8" s="36"/>
      <c r="H8" s="36"/>
      <c r="I8" s="110"/>
      <c r="J8" s="36"/>
      <c r="K8" s="36"/>
      <c r="L8" s="11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85" t="s">
        <v>854</v>
      </c>
      <c r="F9" s="386"/>
      <c r="G9" s="386"/>
      <c r="H9" s="386"/>
      <c r="I9" s="110"/>
      <c r="J9" s="36"/>
      <c r="K9" s="36"/>
      <c r="L9" s="11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110"/>
      <c r="J10" s="36"/>
      <c r="K10" s="36"/>
      <c r="L10" s="11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9" t="s">
        <v>18</v>
      </c>
      <c r="E11" s="36"/>
      <c r="F11" s="112" t="s">
        <v>19</v>
      </c>
      <c r="G11" s="36"/>
      <c r="H11" s="36"/>
      <c r="I11" s="113" t="s">
        <v>20</v>
      </c>
      <c r="J11" s="112" t="s">
        <v>19</v>
      </c>
      <c r="K11" s="36"/>
      <c r="L11" s="11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9" t="s">
        <v>21</v>
      </c>
      <c r="E12" s="36"/>
      <c r="F12" s="112" t="s">
        <v>22</v>
      </c>
      <c r="G12" s="36"/>
      <c r="H12" s="36"/>
      <c r="I12" s="113" t="s">
        <v>23</v>
      </c>
      <c r="J12" s="114" t="str">
        <f>'Rekapitulace stavby'!AN8</f>
        <v>21. 2. 2018</v>
      </c>
      <c r="K12" s="36"/>
      <c r="L12" s="11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110"/>
      <c r="J13" s="36"/>
      <c r="K13" s="36"/>
      <c r="L13" s="11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9" t="s">
        <v>25</v>
      </c>
      <c r="E14" s="36"/>
      <c r="F14" s="36"/>
      <c r="G14" s="36"/>
      <c r="H14" s="36"/>
      <c r="I14" s="113" t="s">
        <v>26</v>
      </c>
      <c r="J14" s="112" t="str">
        <f>IF('Rekapitulace stavby'!AN10="","",'Rekapitulace stavby'!AN10)</f>
        <v/>
      </c>
      <c r="K14" s="36"/>
      <c r="L14" s="11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2" t="str">
        <f>IF('Rekapitulace stavby'!E11="","",'Rekapitulace stavby'!E11)</f>
        <v xml:space="preserve"> </v>
      </c>
      <c r="F15" s="36"/>
      <c r="G15" s="36"/>
      <c r="H15" s="36"/>
      <c r="I15" s="113" t="s">
        <v>27</v>
      </c>
      <c r="J15" s="112" t="str">
        <f>IF('Rekapitulace stavby'!AN11="","",'Rekapitulace stavby'!AN11)</f>
        <v/>
      </c>
      <c r="K15" s="36"/>
      <c r="L15" s="11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110"/>
      <c r="J16" s="36"/>
      <c r="K16" s="36"/>
      <c r="L16" s="11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9" t="s">
        <v>28</v>
      </c>
      <c r="E17" s="36"/>
      <c r="F17" s="36"/>
      <c r="G17" s="36"/>
      <c r="H17" s="36"/>
      <c r="I17" s="113" t="s">
        <v>26</v>
      </c>
      <c r="J17" s="32" t="str">
        <f>'Rekapitulace stavby'!AN13</f>
        <v>Vyplň údaj</v>
      </c>
      <c r="K17" s="36"/>
      <c r="L17" s="11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7" t="str">
        <f>'Rekapitulace stavby'!E14</f>
        <v>Vyplň údaj</v>
      </c>
      <c r="F18" s="388"/>
      <c r="G18" s="388"/>
      <c r="H18" s="388"/>
      <c r="I18" s="113" t="s">
        <v>27</v>
      </c>
      <c r="J18" s="32" t="str">
        <f>'Rekapitulace stavby'!AN14</f>
        <v>Vyplň údaj</v>
      </c>
      <c r="K18" s="36"/>
      <c r="L18" s="11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110"/>
      <c r="J19" s="36"/>
      <c r="K19" s="36"/>
      <c r="L19" s="11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9" t="s">
        <v>30</v>
      </c>
      <c r="E20" s="36"/>
      <c r="F20" s="36"/>
      <c r="G20" s="36"/>
      <c r="H20" s="36"/>
      <c r="I20" s="113" t="s">
        <v>26</v>
      </c>
      <c r="J20" s="112" t="str">
        <f>IF('Rekapitulace stavby'!AN16="","",'Rekapitulace stavby'!AN16)</f>
        <v/>
      </c>
      <c r="K20" s="36"/>
      <c r="L20" s="11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2" t="str">
        <f>IF('Rekapitulace stavby'!E17="","",'Rekapitulace stavby'!E17)</f>
        <v>Hlaváček - architekti, s.r.o.</v>
      </c>
      <c r="F21" s="36"/>
      <c r="G21" s="36"/>
      <c r="H21" s="36"/>
      <c r="I21" s="113" t="s">
        <v>27</v>
      </c>
      <c r="J21" s="112" t="str">
        <f>IF('Rekapitulace stavby'!AN17="","",'Rekapitulace stavby'!AN17)</f>
        <v/>
      </c>
      <c r="K21" s="36"/>
      <c r="L21" s="11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110"/>
      <c r="J22" s="36"/>
      <c r="K22" s="36"/>
      <c r="L22" s="11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9" t="s">
        <v>33</v>
      </c>
      <c r="E23" s="36"/>
      <c r="F23" s="36"/>
      <c r="G23" s="36"/>
      <c r="H23" s="36"/>
      <c r="I23" s="113" t="s">
        <v>26</v>
      </c>
      <c r="J23" s="112" t="str">
        <f>IF('Rekapitulace stavby'!AN19="","",'Rekapitulace stavby'!AN19)</f>
        <v/>
      </c>
      <c r="K23" s="36"/>
      <c r="L23" s="11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2" t="str">
        <f>IF('Rekapitulace stavby'!E20="","",'Rekapitulace stavby'!E20)</f>
        <v xml:space="preserve"> </v>
      </c>
      <c r="F24" s="36"/>
      <c r="G24" s="36"/>
      <c r="H24" s="36"/>
      <c r="I24" s="113" t="s">
        <v>27</v>
      </c>
      <c r="J24" s="112" t="str">
        <f>IF('Rekapitulace stavby'!AN20="","",'Rekapitulace stavby'!AN20)</f>
        <v/>
      </c>
      <c r="K24" s="36"/>
      <c r="L24" s="11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110"/>
      <c r="J25" s="36"/>
      <c r="K25" s="36"/>
      <c r="L25" s="11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9" t="s">
        <v>34</v>
      </c>
      <c r="E26" s="36"/>
      <c r="F26" s="36"/>
      <c r="G26" s="36"/>
      <c r="H26" s="36"/>
      <c r="I26" s="110"/>
      <c r="J26" s="36"/>
      <c r="K26" s="36"/>
      <c r="L26" s="11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5"/>
      <c r="B27" s="116"/>
      <c r="C27" s="115"/>
      <c r="D27" s="115"/>
      <c r="E27" s="389" t="s">
        <v>19</v>
      </c>
      <c r="F27" s="389"/>
      <c r="G27" s="389"/>
      <c r="H27" s="389"/>
      <c r="I27" s="117"/>
      <c r="J27" s="115"/>
      <c r="K27" s="115"/>
      <c r="L27" s="118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110"/>
      <c r="J28" s="36"/>
      <c r="K28" s="36"/>
      <c r="L28" s="11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9"/>
      <c r="E29" s="119"/>
      <c r="F29" s="119"/>
      <c r="G29" s="119"/>
      <c r="H29" s="119"/>
      <c r="I29" s="120"/>
      <c r="J29" s="119"/>
      <c r="K29" s="119"/>
      <c r="L29" s="11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36</v>
      </c>
      <c r="E30" s="36"/>
      <c r="F30" s="36"/>
      <c r="G30" s="36"/>
      <c r="H30" s="36"/>
      <c r="I30" s="110"/>
      <c r="J30" s="122">
        <f>ROUND(J80, 2)</f>
        <v>0</v>
      </c>
      <c r="K30" s="36"/>
      <c r="L30" s="11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9"/>
      <c r="E31" s="119"/>
      <c r="F31" s="119"/>
      <c r="G31" s="119"/>
      <c r="H31" s="119"/>
      <c r="I31" s="120"/>
      <c r="J31" s="119"/>
      <c r="K31" s="119"/>
      <c r="L31" s="11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38</v>
      </c>
      <c r="G32" s="36"/>
      <c r="H32" s="36"/>
      <c r="I32" s="124" t="s">
        <v>37</v>
      </c>
      <c r="J32" s="123" t="s">
        <v>39</v>
      </c>
      <c r="K32" s="36"/>
      <c r="L32" s="11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5" t="s">
        <v>40</v>
      </c>
      <c r="E33" s="109" t="s">
        <v>41</v>
      </c>
      <c r="F33" s="126">
        <f>ROUND((SUM(BE80:BE123)),  2)</f>
        <v>0</v>
      </c>
      <c r="G33" s="36"/>
      <c r="H33" s="36"/>
      <c r="I33" s="127">
        <v>0.21</v>
      </c>
      <c r="J33" s="126">
        <f>ROUND(((SUM(BE80:BE123))*I33),  2)</f>
        <v>0</v>
      </c>
      <c r="K33" s="36"/>
      <c r="L33" s="11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9" t="s">
        <v>42</v>
      </c>
      <c r="F34" s="126">
        <f>ROUND((SUM(BF80:BF123)),  2)</f>
        <v>0</v>
      </c>
      <c r="G34" s="36"/>
      <c r="H34" s="36"/>
      <c r="I34" s="127">
        <v>0.15</v>
      </c>
      <c r="J34" s="126">
        <f>ROUND(((SUM(BF80:BF123))*I34),  2)</f>
        <v>0</v>
      </c>
      <c r="K34" s="36"/>
      <c r="L34" s="11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9" t="s">
        <v>43</v>
      </c>
      <c r="F35" s="126">
        <f>ROUND((SUM(BG80:BG123)),  2)</f>
        <v>0</v>
      </c>
      <c r="G35" s="36"/>
      <c r="H35" s="36"/>
      <c r="I35" s="127">
        <v>0.21</v>
      </c>
      <c r="J35" s="126">
        <f>0</f>
        <v>0</v>
      </c>
      <c r="K35" s="36"/>
      <c r="L35" s="11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9" t="s">
        <v>44</v>
      </c>
      <c r="F36" s="126">
        <f>ROUND((SUM(BH80:BH123)),  2)</f>
        <v>0</v>
      </c>
      <c r="G36" s="36"/>
      <c r="H36" s="36"/>
      <c r="I36" s="127">
        <v>0.15</v>
      </c>
      <c r="J36" s="126">
        <f>0</f>
        <v>0</v>
      </c>
      <c r="K36" s="36"/>
      <c r="L36" s="11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9" t="s">
        <v>45</v>
      </c>
      <c r="F37" s="126">
        <f>ROUND((SUM(BI80:BI123)),  2)</f>
        <v>0</v>
      </c>
      <c r="G37" s="36"/>
      <c r="H37" s="36"/>
      <c r="I37" s="127">
        <v>0</v>
      </c>
      <c r="J37" s="126">
        <f>0</f>
        <v>0</v>
      </c>
      <c r="K37" s="36"/>
      <c r="L37" s="11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110"/>
      <c r="J38" s="36"/>
      <c r="K38" s="36"/>
      <c r="L38" s="11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8"/>
      <c r="D39" s="129" t="s">
        <v>46</v>
      </c>
      <c r="E39" s="130"/>
      <c r="F39" s="130"/>
      <c r="G39" s="131" t="s">
        <v>47</v>
      </c>
      <c r="H39" s="132" t="s">
        <v>48</v>
      </c>
      <c r="I39" s="133"/>
      <c r="J39" s="134">
        <f>SUM(J30:J37)</f>
        <v>0</v>
      </c>
      <c r="K39" s="135"/>
      <c r="L39" s="11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6"/>
      <c r="C40" s="137"/>
      <c r="D40" s="137"/>
      <c r="E40" s="137"/>
      <c r="F40" s="137"/>
      <c r="G40" s="137"/>
      <c r="H40" s="137"/>
      <c r="I40" s="138"/>
      <c r="J40" s="137"/>
      <c r="K40" s="137"/>
      <c r="L40" s="11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9"/>
      <c r="C44" s="140"/>
      <c r="D44" s="140"/>
      <c r="E44" s="140"/>
      <c r="F44" s="140"/>
      <c r="G44" s="140"/>
      <c r="H44" s="140"/>
      <c r="I44" s="141"/>
      <c r="J44" s="140"/>
      <c r="K44" s="140"/>
      <c r="L44" s="111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93</v>
      </c>
      <c r="D45" s="38"/>
      <c r="E45" s="38"/>
      <c r="F45" s="38"/>
      <c r="G45" s="38"/>
      <c r="H45" s="38"/>
      <c r="I45" s="110"/>
      <c r="J45" s="38"/>
      <c r="K45" s="38"/>
      <c r="L45" s="111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110"/>
      <c r="J46" s="38"/>
      <c r="K46" s="38"/>
      <c r="L46" s="111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110"/>
      <c r="J47" s="38"/>
      <c r="K47" s="38"/>
      <c r="L47" s="111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0" t="str">
        <f>E7</f>
        <v>Stavební úpravy kováren SŠUAŘ</v>
      </c>
      <c r="F48" s="391"/>
      <c r="G48" s="391"/>
      <c r="H48" s="391"/>
      <c r="I48" s="110"/>
      <c r="J48" s="38"/>
      <c r="K48" s="38"/>
      <c r="L48" s="111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91</v>
      </c>
      <c r="D49" s="38"/>
      <c r="E49" s="38"/>
      <c r="F49" s="38"/>
      <c r="G49" s="38"/>
      <c r="H49" s="38"/>
      <c r="I49" s="110"/>
      <c r="J49" s="38"/>
      <c r="K49" s="38"/>
      <c r="L49" s="111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63" t="str">
        <f>E9</f>
        <v>2-4 - VZT - velká kovárna</v>
      </c>
      <c r="F50" s="392"/>
      <c r="G50" s="392"/>
      <c r="H50" s="392"/>
      <c r="I50" s="110"/>
      <c r="J50" s="38"/>
      <c r="K50" s="38"/>
      <c r="L50" s="111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110"/>
      <c r="J51" s="38"/>
      <c r="K51" s="38"/>
      <c r="L51" s="111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 xml:space="preserve"> </v>
      </c>
      <c r="G52" s="38"/>
      <c r="H52" s="38"/>
      <c r="I52" s="113" t="s">
        <v>23</v>
      </c>
      <c r="J52" s="61" t="str">
        <f>IF(J12="","",J12)</f>
        <v>21. 2. 2018</v>
      </c>
      <c r="K52" s="38"/>
      <c r="L52" s="111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110"/>
      <c r="J53" s="38"/>
      <c r="K53" s="38"/>
      <c r="L53" s="111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7.95" customHeight="1">
      <c r="A54" s="36"/>
      <c r="B54" s="37"/>
      <c r="C54" s="31" t="s">
        <v>25</v>
      </c>
      <c r="D54" s="38"/>
      <c r="E54" s="38"/>
      <c r="F54" s="29" t="str">
        <f>E15</f>
        <v xml:space="preserve"> </v>
      </c>
      <c r="G54" s="38"/>
      <c r="H54" s="38"/>
      <c r="I54" s="113" t="s">
        <v>30</v>
      </c>
      <c r="J54" s="34" t="str">
        <f>E21</f>
        <v>Hlaváček - architekti, s.r.o.</v>
      </c>
      <c r="K54" s="38"/>
      <c r="L54" s="111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113" t="s">
        <v>33</v>
      </c>
      <c r="J55" s="34" t="str">
        <f>E24</f>
        <v xml:space="preserve"> </v>
      </c>
      <c r="K55" s="38"/>
      <c r="L55" s="111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110"/>
      <c r="J56" s="38"/>
      <c r="K56" s="38"/>
      <c r="L56" s="111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42" t="s">
        <v>94</v>
      </c>
      <c r="D57" s="143"/>
      <c r="E57" s="143"/>
      <c r="F57" s="143"/>
      <c r="G57" s="143"/>
      <c r="H57" s="143"/>
      <c r="I57" s="144"/>
      <c r="J57" s="145" t="s">
        <v>95</v>
      </c>
      <c r="K57" s="143"/>
      <c r="L57" s="111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110"/>
      <c r="J58" s="38"/>
      <c r="K58" s="38"/>
      <c r="L58" s="111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6" t="s">
        <v>68</v>
      </c>
      <c r="D59" s="38"/>
      <c r="E59" s="38"/>
      <c r="F59" s="38"/>
      <c r="G59" s="38"/>
      <c r="H59" s="38"/>
      <c r="I59" s="110"/>
      <c r="J59" s="79">
        <f>J80</f>
        <v>0</v>
      </c>
      <c r="K59" s="38"/>
      <c r="L59" s="111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96</v>
      </c>
    </row>
    <row r="60" spans="1:47" s="9" customFormat="1" ht="24.95" customHeight="1">
      <c r="B60" s="147"/>
      <c r="C60" s="148"/>
      <c r="D60" s="149" t="s">
        <v>855</v>
      </c>
      <c r="E60" s="150"/>
      <c r="F60" s="150"/>
      <c r="G60" s="150"/>
      <c r="H60" s="150"/>
      <c r="I60" s="151"/>
      <c r="J60" s="152">
        <f>J81</f>
        <v>0</v>
      </c>
      <c r="K60" s="148"/>
      <c r="L60" s="153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110"/>
      <c r="J61" s="38"/>
      <c r="K61" s="38"/>
      <c r="L61" s="11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138"/>
      <c r="J62" s="50"/>
      <c r="K62" s="50"/>
      <c r="L62" s="111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6.95" customHeight="1">
      <c r="A66" s="36"/>
      <c r="B66" s="51"/>
      <c r="C66" s="52"/>
      <c r="D66" s="52"/>
      <c r="E66" s="52"/>
      <c r="F66" s="52"/>
      <c r="G66" s="52"/>
      <c r="H66" s="52"/>
      <c r="I66" s="141"/>
      <c r="J66" s="52"/>
      <c r="K66" s="52"/>
      <c r="L66" s="111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4.95" customHeight="1">
      <c r="A67" s="36"/>
      <c r="B67" s="37"/>
      <c r="C67" s="25" t="s">
        <v>120</v>
      </c>
      <c r="D67" s="38"/>
      <c r="E67" s="38"/>
      <c r="F67" s="38"/>
      <c r="G67" s="38"/>
      <c r="H67" s="38"/>
      <c r="I67" s="110"/>
      <c r="J67" s="38"/>
      <c r="K67" s="38"/>
      <c r="L67" s="111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6.95" customHeight="1">
      <c r="A68" s="36"/>
      <c r="B68" s="37"/>
      <c r="C68" s="38"/>
      <c r="D68" s="38"/>
      <c r="E68" s="38"/>
      <c r="F68" s="38"/>
      <c r="G68" s="38"/>
      <c r="H68" s="38"/>
      <c r="I68" s="110"/>
      <c r="J68" s="38"/>
      <c r="K68" s="38"/>
      <c r="L68" s="111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110"/>
      <c r="J69" s="38"/>
      <c r="K69" s="38"/>
      <c r="L69" s="111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390" t="str">
        <f>E7</f>
        <v>Stavební úpravy kováren SŠUAŘ</v>
      </c>
      <c r="F70" s="391"/>
      <c r="G70" s="391"/>
      <c r="H70" s="391"/>
      <c r="I70" s="110"/>
      <c r="J70" s="38"/>
      <c r="K70" s="38"/>
      <c r="L70" s="111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91</v>
      </c>
      <c r="D71" s="38"/>
      <c r="E71" s="38"/>
      <c r="F71" s="38"/>
      <c r="G71" s="38"/>
      <c r="H71" s="38"/>
      <c r="I71" s="110"/>
      <c r="J71" s="38"/>
      <c r="K71" s="38"/>
      <c r="L71" s="111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63" t="str">
        <f>E9</f>
        <v>2-4 - VZT - velká kovárna</v>
      </c>
      <c r="F72" s="392"/>
      <c r="G72" s="392"/>
      <c r="H72" s="392"/>
      <c r="I72" s="110"/>
      <c r="J72" s="38"/>
      <c r="K72" s="38"/>
      <c r="L72" s="111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110"/>
      <c r="J73" s="38"/>
      <c r="K73" s="38"/>
      <c r="L73" s="111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21</v>
      </c>
      <c r="D74" s="38"/>
      <c r="E74" s="38"/>
      <c r="F74" s="29" t="str">
        <f>F12</f>
        <v xml:space="preserve"> </v>
      </c>
      <c r="G74" s="38"/>
      <c r="H74" s="38"/>
      <c r="I74" s="113" t="s">
        <v>23</v>
      </c>
      <c r="J74" s="61" t="str">
        <f>IF(J12="","",J12)</f>
        <v>21. 2. 2018</v>
      </c>
      <c r="K74" s="38"/>
      <c r="L74" s="111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110"/>
      <c r="J75" s="38"/>
      <c r="K75" s="38"/>
      <c r="L75" s="111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27.95" customHeight="1">
      <c r="A76" s="36"/>
      <c r="B76" s="37"/>
      <c r="C76" s="31" t="s">
        <v>25</v>
      </c>
      <c r="D76" s="38"/>
      <c r="E76" s="38"/>
      <c r="F76" s="29" t="str">
        <f>E15</f>
        <v xml:space="preserve"> </v>
      </c>
      <c r="G76" s="38"/>
      <c r="H76" s="38"/>
      <c r="I76" s="113" t="s">
        <v>30</v>
      </c>
      <c r="J76" s="34" t="str">
        <f>E21</f>
        <v>Hlaváček - architekti, s.r.o.</v>
      </c>
      <c r="K76" s="38"/>
      <c r="L76" s="11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2" customHeight="1">
      <c r="A77" s="36"/>
      <c r="B77" s="37"/>
      <c r="C77" s="31" t="s">
        <v>28</v>
      </c>
      <c r="D77" s="38"/>
      <c r="E77" s="38"/>
      <c r="F77" s="29" t="str">
        <f>IF(E18="","",E18)</f>
        <v>Vyplň údaj</v>
      </c>
      <c r="G77" s="38"/>
      <c r="H77" s="38"/>
      <c r="I77" s="113" t="s">
        <v>33</v>
      </c>
      <c r="J77" s="34" t="str">
        <f>E24</f>
        <v xml:space="preserve"> </v>
      </c>
      <c r="K77" s="38"/>
      <c r="L77" s="11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35" customHeight="1">
      <c r="A78" s="36"/>
      <c r="B78" s="37"/>
      <c r="C78" s="38"/>
      <c r="D78" s="38"/>
      <c r="E78" s="38"/>
      <c r="F78" s="38"/>
      <c r="G78" s="38"/>
      <c r="H78" s="38"/>
      <c r="I78" s="110"/>
      <c r="J78" s="38"/>
      <c r="K78" s="38"/>
      <c r="L78" s="111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61"/>
      <c r="B79" s="162"/>
      <c r="C79" s="163" t="s">
        <v>121</v>
      </c>
      <c r="D79" s="164" t="s">
        <v>55</v>
      </c>
      <c r="E79" s="164" t="s">
        <v>51</v>
      </c>
      <c r="F79" s="164" t="s">
        <v>52</v>
      </c>
      <c r="G79" s="164" t="s">
        <v>122</v>
      </c>
      <c r="H79" s="164" t="s">
        <v>123</v>
      </c>
      <c r="I79" s="165" t="s">
        <v>124</v>
      </c>
      <c r="J79" s="164" t="s">
        <v>95</v>
      </c>
      <c r="K79" s="166" t="s">
        <v>125</v>
      </c>
      <c r="L79" s="167"/>
      <c r="M79" s="70" t="s">
        <v>19</v>
      </c>
      <c r="N79" s="71" t="s">
        <v>40</v>
      </c>
      <c r="O79" s="71" t="s">
        <v>126</v>
      </c>
      <c r="P79" s="71" t="s">
        <v>127</v>
      </c>
      <c r="Q79" s="71" t="s">
        <v>128</v>
      </c>
      <c r="R79" s="71" t="s">
        <v>129</v>
      </c>
      <c r="S79" s="71" t="s">
        <v>130</v>
      </c>
      <c r="T79" s="72" t="s">
        <v>131</v>
      </c>
      <c r="U79" s="161"/>
      <c r="V79" s="161"/>
      <c r="W79" s="161"/>
      <c r="X79" s="161"/>
      <c r="Y79" s="161"/>
      <c r="Z79" s="161"/>
      <c r="AA79" s="161"/>
      <c r="AB79" s="161"/>
      <c r="AC79" s="161"/>
      <c r="AD79" s="161"/>
      <c r="AE79" s="161"/>
    </row>
    <row r="80" spans="1:63" s="2" customFormat="1" ht="22.9" customHeight="1">
      <c r="A80" s="36"/>
      <c r="B80" s="37"/>
      <c r="C80" s="77" t="s">
        <v>132</v>
      </c>
      <c r="D80" s="38"/>
      <c r="E80" s="38"/>
      <c r="F80" s="38"/>
      <c r="G80" s="38"/>
      <c r="H80" s="38"/>
      <c r="I80" s="110"/>
      <c r="J80" s="168">
        <f>BK80</f>
        <v>0</v>
      </c>
      <c r="K80" s="38"/>
      <c r="L80" s="41"/>
      <c r="M80" s="73"/>
      <c r="N80" s="169"/>
      <c r="O80" s="74"/>
      <c r="P80" s="170">
        <f>P81</f>
        <v>0</v>
      </c>
      <c r="Q80" s="74"/>
      <c r="R80" s="170">
        <f>R81</f>
        <v>0</v>
      </c>
      <c r="S80" s="74"/>
      <c r="T80" s="171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69</v>
      </c>
      <c r="AU80" s="19" t="s">
        <v>96</v>
      </c>
      <c r="BK80" s="172">
        <f>BK81</f>
        <v>0</v>
      </c>
    </row>
    <row r="81" spans="1:65" s="12" customFormat="1" ht="25.9" customHeight="1">
      <c r="B81" s="173"/>
      <c r="C81" s="174"/>
      <c r="D81" s="175" t="s">
        <v>69</v>
      </c>
      <c r="E81" s="176" t="s">
        <v>596</v>
      </c>
      <c r="F81" s="176" t="s">
        <v>856</v>
      </c>
      <c r="G81" s="174"/>
      <c r="H81" s="174"/>
      <c r="I81" s="177"/>
      <c r="J81" s="178">
        <f>BK81</f>
        <v>0</v>
      </c>
      <c r="K81" s="174"/>
      <c r="L81" s="179"/>
      <c r="M81" s="180"/>
      <c r="N81" s="181"/>
      <c r="O81" s="181"/>
      <c r="P81" s="182">
        <f>SUM(P82:P123)</f>
        <v>0</v>
      </c>
      <c r="Q81" s="181"/>
      <c r="R81" s="182">
        <f>SUM(R82:R123)</f>
        <v>0</v>
      </c>
      <c r="S81" s="181"/>
      <c r="T81" s="183">
        <f>SUM(T82:T123)</f>
        <v>0</v>
      </c>
      <c r="AR81" s="184" t="s">
        <v>78</v>
      </c>
      <c r="AT81" s="185" t="s">
        <v>69</v>
      </c>
      <c r="AU81" s="185" t="s">
        <v>70</v>
      </c>
      <c r="AY81" s="184" t="s">
        <v>135</v>
      </c>
      <c r="BK81" s="186">
        <f>SUM(BK82:BK123)</f>
        <v>0</v>
      </c>
    </row>
    <row r="82" spans="1:65" s="2" customFormat="1" ht="36" customHeight="1">
      <c r="A82" s="36"/>
      <c r="B82" s="37"/>
      <c r="C82" s="189" t="s">
        <v>78</v>
      </c>
      <c r="D82" s="189" t="s">
        <v>137</v>
      </c>
      <c r="E82" s="190" t="s">
        <v>857</v>
      </c>
      <c r="F82" s="191" t="s">
        <v>858</v>
      </c>
      <c r="G82" s="192" t="s">
        <v>604</v>
      </c>
      <c r="H82" s="193">
        <v>1</v>
      </c>
      <c r="I82" s="194"/>
      <c r="J82" s="195">
        <f>ROUND(I82*H82,2)</f>
        <v>0</v>
      </c>
      <c r="K82" s="191" t="s">
        <v>19</v>
      </c>
      <c r="L82" s="41"/>
      <c r="M82" s="196" t="s">
        <v>19</v>
      </c>
      <c r="N82" s="197" t="s">
        <v>41</v>
      </c>
      <c r="O82" s="66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0" t="s">
        <v>141</v>
      </c>
      <c r="AT82" s="200" t="s">
        <v>137</v>
      </c>
      <c r="AU82" s="200" t="s">
        <v>78</v>
      </c>
      <c r="AY82" s="19" t="s">
        <v>135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9" t="s">
        <v>78</v>
      </c>
      <c r="BK82" s="201">
        <f>ROUND(I82*H82,2)</f>
        <v>0</v>
      </c>
      <c r="BL82" s="19" t="s">
        <v>141</v>
      </c>
      <c r="BM82" s="200" t="s">
        <v>80</v>
      </c>
    </row>
    <row r="83" spans="1:65" s="2" customFormat="1" ht="48.75">
      <c r="A83" s="36"/>
      <c r="B83" s="37"/>
      <c r="C83" s="38"/>
      <c r="D83" s="202" t="s">
        <v>142</v>
      </c>
      <c r="E83" s="38"/>
      <c r="F83" s="203" t="s">
        <v>859</v>
      </c>
      <c r="G83" s="38"/>
      <c r="H83" s="38"/>
      <c r="I83" s="110"/>
      <c r="J83" s="38"/>
      <c r="K83" s="38"/>
      <c r="L83" s="41"/>
      <c r="M83" s="204"/>
      <c r="N83" s="205"/>
      <c r="O83" s="66"/>
      <c r="P83" s="66"/>
      <c r="Q83" s="66"/>
      <c r="R83" s="66"/>
      <c r="S83" s="66"/>
      <c r="T83" s="67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142</v>
      </c>
      <c r="AU83" s="19" t="s">
        <v>78</v>
      </c>
    </row>
    <row r="84" spans="1:65" s="2" customFormat="1" ht="36" customHeight="1">
      <c r="A84" s="36"/>
      <c r="B84" s="37"/>
      <c r="C84" s="189" t="s">
        <v>80</v>
      </c>
      <c r="D84" s="189" t="s">
        <v>137</v>
      </c>
      <c r="E84" s="190" t="s">
        <v>860</v>
      </c>
      <c r="F84" s="191" t="s">
        <v>861</v>
      </c>
      <c r="G84" s="192" t="s">
        <v>604</v>
      </c>
      <c r="H84" s="193">
        <v>2</v>
      </c>
      <c r="I84" s="194"/>
      <c r="J84" s="195">
        <f>ROUND(I84*H84,2)</f>
        <v>0</v>
      </c>
      <c r="K84" s="191" t="s">
        <v>19</v>
      </c>
      <c r="L84" s="41"/>
      <c r="M84" s="196" t="s">
        <v>19</v>
      </c>
      <c r="N84" s="197" t="s">
        <v>41</v>
      </c>
      <c r="O84" s="66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0" t="s">
        <v>141</v>
      </c>
      <c r="AT84" s="200" t="s">
        <v>137</v>
      </c>
      <c r="AU84" s="200" t="s">
        <v>78</v>
      </c>
      <c r="AY84" s="19" t="s">
        <v>135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9" t="s">
        <v>78</v>
      </c>
      <c r="BK84" s="201">
        <f>ROUND(I84*H84,2)</f>
        <v>0</v>
      </c>
      <c r="BL84" s="19" t="s">
        <v>141</v>
      </c>
      <c r="BM84" s="200" t="s">
        <v>141</v>
      </c>
    </row>
    <row r="85" spans="1:65" s="2" customFormat="1" ht="19.5">
      <c r="A85" s="36"/>
      <c r="B85" s="37"/>
      <c r="C85" s="38"/>
      <c r="D85" s="202" t="s">
        <v>142</v>
      </c>
      <c r="E85" s="38"/>
      <c r="F85" s="203" t="s">
        <v>862</v>
      </c>
      <c r="G85" s="38"/>
      <c r="H85" s="38"/>
      <c r="I85" s="110"/>
      <c r="J85" s="38"/>
      <c r="K85" s="38"/>
      <c r="L85" s="41"/>
      <c r="M85" s="204"/>
      <c r="N85" s="205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142</v>
      </c>
      <c r="AU85" s="19" t="s">
        <v>78</v>
      </c>
    </row>
    <row r="86" spans="1:65" s="2" customFormat="1" ht="24" customHeight="1">
      <c r="A86" s="36"/>
      <c r="B86" s="37"/>
      <c r="C86" s="189" t="s">
        <v>153</v>
      </c>
      <c r="D86" s="189" t="s">
        <v>137</v>
      </c>
      <c r="E86" s="190" t="s">
        <v>863</v>
      </c>
      <c r="F86" s="191" t="s">
        <v>864</v>
      </c>
      <c r="G86" s="192" t="s">
        <v>604</v>
      </c>
      <c r="H86" s="193">
        <v>1</v>
      </c>
      <c r="I86" s="194"/>
      <c r="J86" s="195">
        <f>ROUND(I86*H86,2)</f>
        <v>0</v>
      </c>
      <c r="K86" s="191" t="s">
        <v>19</v>
      </c>
      <c r="L86" s="41"/>
      <c r="M86" s="196" t="s">
        <v>19</v>
      </c>
      <c r="N86" s="197" t="s">
        <v>41</v>
      </c>
      <c r="O86" s="66"/>
      <c r="P86" s="198">
        <f>O86*H86</f>
        <v>0</v>
      </c>
      <c r="Q86" s="198">
        <v>0</v>
      </c>
      <c r="R86" s="198">
        <f>Q86*H86</f>
        <v>0</v>
      </c>
      <c r="S86" s="198">
        <v>0</v>
      </c>
      <c r="T86" s="199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0" t="s">
        <v>141</v>
      </c>
      <c r="AT86" s="200" t="s">
        <v>137</v>
      </c>
      <c r="AU86" s="200" t="s">
        <v>78</v>
      </c>
      <c r="AY86" s="19" t="s">
        <v>135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19" t="s">
        <v>78</v>
      </c>
      <c r="BK86" s="201">
        <f>ROUND(I86*H86,2)</f>
        <v>0</v>
      </c>
      <c r="BL86" s="19" t="s">
        <v>141</v>
      </c>
      <c r="BM86" s="200" t="s">
        <v>156</v>
      </c>
    </row>
    <row r="87" spans="1:65" s="2" customFormat="1" ht="19.5">
      <c r="A87" s="36"/>
      <c r="B87" s="37"/>
      <c r="C87" s="38"/>
      <c r="D87" s="202" t="s">
        <v>142</v>
      </c>
      <c r="E87" s="38"/>
      <c r="F87" s="203" t="s">
        <v>865</v>
      </c>
      <c r="G87" s="38"/>
      <c r="H87" s="38"/>
      <c r="I87" s="110"/>
      <c r="J87" s="38"/>
      <c r="K87" s="38"/>
      <c r="L87" s="41"/>
      <c r="M87" s="204"/>
      <c r="N87" s="205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142</v>
      </c>
      <c r="AU87" s="19" t="s">
        <v>78</v>
      </c>
    </row>
    <row r="88" spans="1:65" s="2" customFormat="1" ht="24" customHeight="1">
      <c r="A88" s="36"/>
      <c r="B88" s="37"/>
      <c r="C88" s="189" t="s">
        <v>141</v>
      </c>
      <c r="D88" s="189" t="s">
        <v>137</v>
      </c>
      <c r="E88" s="190" t="s">
        <v>866</v>
      </c>
      <c r="F88" s="191" t="s">
        <v>867</v>
      </c>
      <c r="G88" s="192" t="s">
        <v>604</v>
      </c>
      <c r="H88" s="193">
        <v>1</v>
      </c>
      <c r="I88" s="194"/>
      <c r="J88" s="195">
        <f>ROUND(I88*H88,2)</f>
        <v>0</v>
      </c>
      <c r="K88" s="191" t="s">
        <v>19</v>
      </c>
      <c r="L88" s="41"/>
      <c r="M88" s="196" t="s">
        <v>19</v>
      </c>
      <c r="N88" s="197" t="s">
        <v>41</v>
      </c>
      <c r="O88" s="66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0" t="s">
        <v>141</v>
      </c>
      <c r="AT88" s="200" t="s">
        <v>137</v>
      </c>
      <c r="AU88" s="200" t="s">
        <v>78</v>
      </c>
      <c r="AY88" s="19" t="s">
        <v>135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9" t="s">
        <v>78</v>
      </c>
      <c r="BK88" s="201">
        <f>ROUND(I88*H88,2)</f>
        <v>0</v>
      </c>
      <c r="BL88" s="19" t="s">
        <v>141</v>
      </c>
      <c r="BM88" s="200" t="s">
        <v>160</v>
      </c>
    </row>
    <row r="89" spans="1:65" s="2" customFormat="1" ht="19.5">
      <c r="A89" s="36"/>
      <c r="B89" s="37"/>
      <c r="C89" s="38"/>
      <c r="D89" s="202" t="s">
        <v>142</v>
      </c>
      <c r="E89" s="38"/>
      <c r="F89" s="203" t="s">
        <v>868</v>
      </c>
      <c r="G89" s="38"/>
      <c r="H89" s="38"/>
      <c r="I89" s="110"/>
      <c r="J89" s="38"/>
      <c r="K89" s="38"/>
      <c r="L89" s="41"/>
      <c r="M89" s="204"/>
      <c r="N89" s="205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142</v>
      </c>
      <c r="AU89" s="19" t="s">
        <v>78</v>
      </c>
    </row>
    <row r="90" spans="1:65" s="2" customFormat="1" ht="16.5" customHeight="1">
      <c r="A90" s="36"/>
      <c r="B90" s="37"/>
      <c r="C90" s="189" t="s">
        <v>163</v>
      </c>
      <c r="D90" s="189" t="s">
        <v>137</v>
      </c>
      <c r="E90" s="190" t="s">
        <v>869</v>
      </c>
      <c r="F90" s="191" t="s">
        <v>870</v>
      </c>
      <c r="G90" s="192" t="s">
        <v>604</v>
      </c>
      <c r="H90" s="193">
        <v>4</v>
      </c>
      <c r="I90" s="194"/>
      <c r="J90" s="195">
        <f>ROUND(I90*H90,2)</f>
        <v>0</v>
      </c>
      <c r="K90" s="191" t="s">
        <v>19</v>
      </c>
      <c r="L90" s="41"/>
      <c r="M90" s="196" t="s">
        <v>19</v>
      </c>
      <c r="N90" s="197" t="s">
        <v>41</v>
      </c>
      <c r="O90" s="66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0" t="s">
        <v>141</v>
      </c>
      <c r="AT90" s="200" t="s">
        <v>137</v>
      </c>
      <c r="AU90" s="200" t="s">
        <v>78</v>
      </c>
      <c r="AY90" s="19" t="s">
        <v>135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9" t="s">
        <v>78</v>
      </c>
      <c r="BK90" s="201">
        <f>ROUND(I90*H90,2)</f>
        <v>0</v>
      </c>
      <c r="BL90" s="19" t="s">
        <v>141</v>
      </c>
      <c r="BM90" s="200" t="s">
        <v>166</v>
      </c>
    </row>
    <row r="91" spans="1:65" s="2" customFormat="1" ht="11.25">
      <c r="A91" s="36"/>
      <c r="B91" s="37"/>
      <c r="C91" s="38"/>
      <c r="D91" s="202" t="s">
        <v>142</v>
      </c>
      <c r="E91" s="38"/>
      <c r="F91" s="203" t="s">
        <v>870</v>
      </c>
      <c r="G91" s="38"/>
      <c r="H91" s="38"/>
      <c r="I91" s="110"/>
      <c r="J91" s="38"/>
      <c r="K91" s="38"/>
      <c r="L91" s="41"/>
      <c r="M91" s="204"/>
      <c r="N91" s="205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142</v>
      </c>
      <c r="AU91" s="19" t="s">
        <v>78</v>
      </c>
    </row>
    <row r="92" spans="1:65" s="2" customFormat="1" ht="19.5">
      <c r="A92" s="36"/>
      <c r="B92" s="37"/>
      <c r="C92" s="38"/>
      <c r="D92" s="202" t="s">
        <v>693</v>
      </c>
      <c r="E92" s="38"/>
      <c r="F92" s="264" t="s">
        <v>871</v>
      </c>
      <c r="G92" s="38"/>
      <c r="H92" s="38"/>
      <c r="I92" s="110"/>
      <c r="J92" s="38"/>
      <c r="K92" s="38"/>
      <c r="L92" s="41"/>
      <c r="M92" s="204"/>
      <c r="N92" s="205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693</v>
      </c>
      <c r="AU92" s="19" t="s">
        <v>78</v>
      </c>
    </row>
    <row r="93" spans="1:65" s="2" customFormat="1" ht="16.5" customHeight="1">
      <c r="A93" s="36"/>
      <c r="B93" s="37"/>
      <c r="C93" s="189" t="s">
        <v>156</v>
      </c>
      <c r="D93" s="189" t="s">
        <v>137</v>
      </c>
      <c r="E93" s="190" t="s">
        <v>872</v>
      </c>
      <c r="F93" s="191" t="s">
        <v>873</v>
      </c>
      <c r="G93" s="192" t="s">
        <v>604</v>
      </c>
      <c r="H93" s="193">
        <v>2</v>
      </c>
      <c r="I93" s="194"/>
      <c r="J93" s="195">
        <f>ROUND(I93*H93,2)</f>
        <v>0</v>
      </c>
      <c r="K93" s="191" t="s">
        <v>19</v>
      </c>
      <c r="L93" s="41"/>
      <c r="M93" s="196" t="s">
        <v>19</v>
      </c>
      <c r="N93" s="197" t="s">
        <v>41</v>
      </c>
      <c r="O93" s="66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0" t="s">
        <v>141</v>
      </c>
      <c r="AT93" s="200" t="s">
        <v>137</v>
      </c>
      <c r="AU93" s="200" t="s">
        <v>78</v>
      </c>
      <c r="AY93" s="19" t="s">
        <v>135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19" t="s">
        <v>78</v>
      </c>
      <c r="BK93" s="201">
        <f>ROUND(I93*H93,2)</f>
        <v>0</v>
      </c>
      <c r="BL93" s="19" t="s">
        <v>141</v>
      </c>
      <c r="BM93" s="200" t="s">
        <v>169</v>
      </c>
    </row>
    <row r="94" spans="1:65" s="2" customFormat="1" ht="11.25">
      <c r="A94" s="36"/>
      <c r="B94" s="37"/>
      <c r="C94" s="38"/>
      <c r="D94" s="202" t="s">
        <v>142</v>
      </c>
      <c r="E94" s="38"/>
      <c r="F94" s="203" t="s">
        <v>873</v>
      </c>
      <c r="G94" s="38"/>
      <c r="H94" s="38"/>
      <c r="I94" s="110"/>
      <c r="J94" s="38"/>
      <c r="K94" s="38"/>
      <c r="L94" s="41"/>
      <c r="M94" s="204"/>
      <c r="N94" s="205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142</v>
      </c>
      <c r="AU94" s="19" t="s">
        <v>78</v>
      </c>
    </row>
    <row r="95" spans="1:65" s="2" customFormat="1" ht="19.5">
      <c r="A95" s="36"/>
      <c r="B95" s="37"/>
      <c r="C95" s="38"/>
      <c r="D95" s="202" t="s">
        <v>693</v>
      </c>
      <c r="E95" s="38"/>
      <c r="F95" s="264" t="s">
        <v>874</v>
      </c>
      <c r="G95" s="38"/>
      <c r="H95" s="38"/>
      <c r="I95" s="110"/>
      <c r="J95" s="38"/>
      <c r="K95" s="38"/>
      <c r="L95" s="41"/>
      <c r="M95" s="204"/>
      <c r="N95" s="205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693</v>
      </c>
      <c r="AU95" s="19" t="s">
        <v>78</v>
      </c>
    </row>
    <row r="96" spans="1:65" s="2" customFormat="1" ht="16.5" customHeight="1">
      <c r="A96" s="36"/>
      <c r="B96" s="37"/>
      <c r="C96" s="189" t="s">
        <v>172</v>
      </c>
      <c r="D96" s="189" t="s">
        <v>137</v>
      </c>
      <c r="E96" s="190" t="s">
        <v>875</v>
      </c>
      <c r="F96" s="191" t="s">
        <v>876</v>
      </c>
      <c r="G96" s="192" t="s">
        <v>604</v>
      </c>
      <c r="H96" s="193">
        <v>1</v>
      </c>
      <c r="I96" s="194"/>
      <c r="J96" s="195">
        <f>ROUND(I96*H96,2)</f>
        <v>0</v>
      </c>
      <c r="K96" s="191" t="s">
        <v>19</v>
      </c>
      <c r="L96" s="41"/>
      <c r="M96" s="196" t="s">
        <v>19</v>
      </c>
      <c r="N96" s="197" t="s">
        <v>41</v>
      </c>
      <c r="O96" s="66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0" t="s">
        <v>141</v>
      </c>
      <c r="AT96" s="200" t="s">
        <v>137</v>
      </c>
      <c r="AU96" s="200" t="s">
        <v>78</v>
      </c>
      <c r="AY96" s="19" t="s">
        <v>135</v>
      </c>
      <c r="BE96" s="201">
        <f>IF(N96="základní",J96,0)</f>
        <v>0</v>
      </c>
      <c r="BF96" s="201">
        <f>IF(N96="snížená",J96,0)</f>
        <v>0</v>
      </c>
      <c r="BG96" s="201">
        <f>IF(N96="zákl. přenesená",J96,0)</f>
        <v>0</v>
      </c>
      <c r="BH96" s="201">
        <f>IF(N96="sníž. přenesená",J96,0)</f>
        <v>0</v>
      </c>
      <c r="BI96" s="201">
        <f>IF(N96="nulová",J96,0)</f>
        <v>0</v>
      </c>
      <c r="BJ96" s="19" t="s">
        <v>78</v>
      </c>
      <c r="BK96" s="201">
        <f>ROUND(I96*H96,2)</f>
        <v>0</v>
      </c>
      <c r="BL96" s="19" t="s">
        <v>141</v>
      </c>
      <c r="BM96" s="200" t="s">
        <v>176</v>
      </c>
    </row>
    <row r="97" spans="1:65" s="2" customFormat="1" ht="11.25">
      <c r="A97" s="36"/>
      <c r="B97" s="37"/>
      <c r="C97" s="38"/>
      <c r="D97" s="202" t="s">
        <v>142</v>
      </c>
      <c r="E97" s="38"/>
      <c r="F97" s="203" t="s">
        <v>876</v>
      </c>
      <c r="G97" s="38"/>
      <c r="H97" s="38"/>
      <c r="I97" s="110"/>
      <c r="J97" s="38"/>
      <c r="K97" s="38"/>
      <c r="L97" s="41"/>
      <c r="M97" s="204"/>
      <c r="N97" s="205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142</v>
      </c>
      <c r="AU97" s="19" t="s">
        <v>78</v>
      </c>
    </row>
    <row r="98" spans="1:65" s="2" customFormat="1" ht="16.5" customHeight="1">
      <c r="A98" s="36"/>
      <c r="B98" s="37"/>
      <c r="C98" s="189" t="s">
        <v>160</v>
      </c>
      <c r="D98" s="189" t="s">
        <v>137</v>
      </c>
      <c r="E98" s="190" t="s">
        <v>877</v>
      </c>
      <c r="F98" s="191" t="s">
        <v>878</v>
      </c>
      <c r="G98" s="192" t="s">
        <v>604</v>
      </c>
      <c r="H98" s="193">
        <v>1</v>
      </c>
      <c r="I98" s="194"/>
      <c r="J98" s="195">
        <f>ROUND(I98*H98,2)</f>
        <v>0</v>
      </c>
      <c r="K98" s="191" t="s">
        <v>19</v>
      </c>
      <c r="L98" s="41"/>
      <c r="M98" s="196" t="s">
        <v>19</v>
      </c>
      <c r="N98" s="197" t="s">
        <v>41</v>
      </c>
      <c r="O98" s="66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0" t="s">
        <v>141</v>
      </c>
      <c r="AT98" s="200" t="s">
        <v>137</v>
      </c>
      <c r="AU98" s="200" t="s">
        <v>78</v>
      </c>
      <c r="AY98" s="19" t="s">
        <v>135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9" t="s">
        <v>78</v>
      </c>
      <c r="BK98" s="201">
        <f>ROUND(I98*H98,2)</f>
        <v>0</v>
      </c>
      <c r="BL98" s="19" t="s">
        <v>141</v>
      </c>
      <c r="BM98" s="200" t="s">
        <v>186</v>
      </c>
    </row>
    <row r="99" spans="1:65" s="2" customFormat="1" ht="11.25">
      <c r="A99" s="36"/>
      <c r="B99" s="37"/>
      <c r="C99" s="38"/>
      <c r="D99" s="202" t="s">
        <v>142</v>
      </c>
      <c r="E99" s="38"/>
      <c r="F99" s="203" t="s">
        <v>878</v>
      </c>
      <c r="G99" s="38"/>
      <c r="H99" s="38"/>
      <c r="I99" s="110"/>
      <c r="J99" s="38"/>
      <c r="K99" s="38"/>
      <c r="L99" s="41"/>
      <c r="M99" s="204"/>
      <c r="N99" s="205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142</v>
      </c>
      <c r="AU99" s="19" t="s">
        <v>78</v>
      </c>
    </row>
    <row r="100" spans="1:65" s="2" customFormat="1" ht="19.5">
      <c r="A100" s="36"/>
      <c r="B100" s="37"/>
      <c r="C100" s="38"/>
      <c r="D100" s="202" t="s">
        <v>693</v>
      </c>
      <c r="E100" s="38"/>
      <c r="F100" s="264" t="s">
        <v>879</v>
      </c>
      <c r="G100" s="38"/>
      <c r="H100" s="38"/>
      <c r="I100" s="110"/>
      <c r="J100" s="38"/>
      <c r="K100" s="38"/>
      <c r="L100" s="41"/>
      <c r="M100" s="204"/>
      <c r="N100" s="205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693</v>
      </c>
      <c r="AU100" s="19" t="s">
        <v>78</v>
      </c>
    </row>
    <row r="101" spans="1:65" s="2" customFormat="1" ht="16.5" customHeight="1">
      <c r="A101" s="36"/>
      <c r="B101" s="37"/>
      <c r="C101" s="189" t="s">
        <v>188</v>
      </c>
      <c r="D101" s="189" t="s">
        <v>137</v>
      </c>
      <c r="E101" s="190" t="s">
        <v>880</v>
      </c>
      <c r="F101" s="191" t="s">
        <v>881</v>
      </c>
      <c r="G101" s="192" t="s">
        <v>604</v>
      </c>
      <c r="H101" s="193">
        <v>1</v>
      </c>
      <c r="I101" s="194"/>
      <c r="J101" s="195">
        <f>ROUND(I101*H101,2)</f>
        <v>0</v>
      </c>
      <c r="K101" s="191" t="s">
        <v>19</v>
      </c>
      <c r="L101" s="41"/>
      <c r="M101" s="196" t="s">
        <v>19</v>
      </c>
      <c r="N101" s="197" t="s">
        <v>41</v>
      </c>
      <c r="O101" s="66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0" t="s">
        <v>141</v>
      </c>
      <c r="AT101" s="200" t="s">
        <v>137</v>
      </c>
      <c r="AU101" s="200" t="s">
        <v>78</v>
      </c>
      <c r="AY101" s="19" t="s">
        <v>135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9" t="s">
        <v>78</v>
      </c>
      <c r="BK101" s="201">
        <f>ROUND(I101*H101,2)</f>
        <v>0</v>
      </c>
      <c r="BL101" s="19" t="s">
        <v>141</v>
      </c>
      <c r="BM101" s="200" t="s">
        <v>191</v>
      </c>
    </row>
    <row r="102" spans="1:65" s="2" customFormat="1" ht="11.25">
      <c r="A102" s="36"/>
      <c r="B102" s="37"/>
      <c r="C102" s="38"/>
      <c r="D102" s="202" t="s">
        <v>142</v>
      </c>
      <c r="E102" s="38"/>
      <c r="F102" s="203" t="s">
        <v>881</v>
      </c>
      <c r="G102" s="38"/>
      <c r="H102" s="38"/>
      <c r="I102" s="110"/>
      <c r="J102" s="38"/>
      <c r="K102" s="38"/>
      <c r="L102" s="41"/>
      <c r="M102" s="204"/>
      <c r="N102" s="205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142</v>
      </c>
      <c r="AU102" s="19" t="s">
        <v>78</v>
      </c>
    </row>
    <row r="103" spans="1:65" s="2" customFormat="1" ht="19.5">
      <c r="A103" s="36"/>
      <c r="B103" s="37"/>
      <c r="C103" s="38"/>
      <c r="D103" s="202" t="s">
        <v>693</v>
      </c>
      <c r="E103" s="38"/>
      <c r="F103" s="264" t="s">
        <v>882</v>
      </c>
      <c r="G103" s="38"/>
      <c r="H103" s="38"/>
      <c r="I103" s="110"/>
      <c r="J103" s="38"/>
      <c r="K103" s="38"/>
      <c r="L103" s="41"/>
      <c r="M103" s="204"/>
      <c r="N103" s="205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693</v>
      </c>
      <c r="AU103" s="19" t="s">
        <v>78</v>
      </c>
    </row>
    <row r="104" spans="1:65" s="2" customFormat="1" ht="16.5" customHeight="1">
      <c r="A104" s="36"/>
      <c r="B104" s="37"/>
      <c r="C104" s="189" t="s">
        <v>166</v>
      </c>
      <c r="D104" s="189" t="s">
        <v>137</v>
      </c>
      <c r="E104" s="190" t="s">
        <v>883</v>
      </c>
      <c r="F104" s="191" t="s">
        <v>884</v>
      </c>
      <c r="G104" s="192" t="s">
        <v>604</v>
      </c>
      <c r="H104" s="193">
        <v>1</v>
      </c>
      <c r="I104" s="194"/>
      <c r="J104" s="195">
        <f>ROUND(I104*H104,2)</f>
        <v>0</v>
      </c>
      <c r="K104" s="191" t="s">
        <v>19</v>
      </c>
      <c r="L104" s="41"/>
      <c r="M104" s="196" t="s">
        <v>19</v>
      </c>
      <c r="N104" s="197" t="s">
        <v>41</v>
      </c>
      <c r="O104" s="66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0" t="s">
        <v>141</v>
      </c>
      <c r="AT104" s="200" t="s">
        <v>137</v>
      </c>
      <c r="AU104" s="200" t="s">
        <v>78</v>
      </c>
      <c r="AY104" s="19" t="s">
        <v>135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9" t="s">
        <v>78</v>
      </c>
      <c r="BK104" s="201">
        <f>ROUND(I104*H104,2)</f>
        <v>0</v>
      </c>
      <c r="BL104" s="19" t="s">
        <v>141</v>
      </c>
      <c r="BM104" s="200" t="s">
        <v>196</v>
      </c>
    </row>
    <row r="105" spans="1:65" s="2" customFormat="1" ht="11.25">
      <c r="A105" s="36"/>
      <c r="B105" s="37"/>
      <c r="C105" s="38"/>
      <c r="D105" s="202" t="s">
        <v>142</v>
      </c>
      <c r="E105" s="38"/>
      <c r="F105" s="203" t="s">
        <v>884</v>
      </c>
      <c r="G105" s="38"/>
      <c r="H105" s="38"/>
      <c r="I105" s="110"/>
      <c r="J105" s="38"/>
      <c r="K105" s="38"/>
      <c r="L105" s="41"/>
      <c r="M105" s="204"/>
      <c r="N105" s="205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142</v>
      </c>
      <c r="AU105" s="19" t="s">
        <v>78</v>
      </c>
    </row>
    <row r="106" spans="1:65" s="2" customFormat="1" ht="19.5">
      <c r="A106" s="36"/>
      <c r="B106" s="37"/>
      <c r="C106" s="38"/>
      <c r="D106" s="202" t="s">
        <v>693</v>
      </c>
      <c r="E106" s="38"/>
      <c r="F106" s="264" t="s">
        <v>882</v>
      </c>
      <c r="G106" s="38"/>
      <c r="H106" s="38"/>
      <c r="I106" s="110"/>
      <c r="J106" s="38"/>
      <c r="K106" s="38"/>
      <c r="L106" s="41"/>
      <c r="M106" s="204"/>
      <c r="N106" s="205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693</v>
      </c>
      <c r="AU106" s="19" t="s">
        <v>78</v>
      </c>
    </row>
    <row r="107" spans="1:65" s="2" customFormat="1" ht="16.5" customHeight="1">
      <c r="A107" s="36"/>
      <c r="B107" s="37"/>
      <c r="C107" s="189" t="s">
        <v>204</v>
      </c>
      <c r="D107" s="189" t="s">
        <v>137</v>
      </c>
      <c r="E107" s="190" t="s">
        <v>885</v>
      </c>
      <c r="F107" s="191" t="s">
        <v>886</v>
      </c>
      <c r="G107" s="192" t="s">
        <v>887</v>
      </c>
      <c r="H107" s="193">
        <v>8</v>
      </c>
      <c r="I107" s="194"/>
      <c r="J107" s="195">
        <f>ROUND(I107*H107,2)</f>
        <v>0</v>
      </c>
      <c r="K107" s="191" t="s">
        <v>19</v>
      </c>
      <c r="L107" s="41"/>
      <c r="M107" s="196" t="s">
        <v>19</v>
      </c>
      <c r="N107" s="197" t="s">
        <v>41</v>
      </c>
      <c r="O107" s="66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0" t="s">
        <v>141</v>
      </c>
      <c r="AT107" s="200" t="s">
        <v>137</v>
      </c>
      <c r="AU107" s="200" t="s">
        <v>78</v>
      </c>
      <c r="AY107" s="19" t="s">
        <v>135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9" t="s">
        <v>78</v>
      </c>
      <c r="BK107" s="201">
        <f>ROUND(I107*H107,2)</f>
        <v>0</v>
      </c>
      <c r="BL107" s="19" t="s">
        <v>141</v>
      </c>
      <c r="BM107" s="200" t="s">
        <v>207</v>
      </c>
    </row>
    <row r="108" spans="1:65" s="2" customFormat="1" ht="11.25">
      <c r="A108" s="36"/>
      <c r="B108" s="37"/>
      <c r="C108" s="38"/>
      <c r="D108" s="202" t="s">
        <v>142</v>
      </c>
      <c r="E108" s="38"/>
      <c r="F108" s="203" t="s">
        <v>886</v>
      </c>
      <c r="G108" s="38"/>
      <c r="H108" s="38"/>
      <c r="I108" s="110"/>
      <c r="J108" s="38"/>
      <c r="K108" s="38"/>
      <c r="L108" s="41"/>
      <c r="M108" s="204"/>
      <c r="N108" s="205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142</v>
      </c>
      <c r="AU108" s="19" t="s">
        <v>78</v>
      </c>
    </row>
    <row r="109" spans="1:65" s="2" customFormat="1" ht="16.5" customHeight="1">
      <c r="A109" s="36"/>
      <c r="B109" s="37"/>
      <c r="C109" s="189" t="s">
        <v>169</v>
      </c>
      <c r="D109" s="189" t="s">
        <v>137</v>
      </c>
      <c r="E109" s="190" t="s">
        <v>888</v>
      </c>
      <c r="F109" s="191" t="s">
        <v>889</v>
      </c>
      <c r="G109" s="192" t="s">
        <v>887</v>
      </c>
      <c r="H109" s="193">
        <v>1</v>
      </c>
      <c r="I109" s="194"/>
      <c r="J109" s="195">
        <f>ROUND(I109*H109,2)</f>
        <v>0</v>
      </c>
      <c r="K109" s="191" t="s">
        <v>19</v>
      </c>
      <c r="L109" s="41"/>
      <c r="M109" s="196" t="s">
        <v>19</v>
      </c>
      <c r="N109" s="197" t="s">
        <v>41</v>
      </c>
      <c r="O109" s="66"/>
      <c r="P109" s="198">
        <f>O109*H109</f>
        <v>0</v>
      </c>
      <c r="Q109" s="198">
        <v>0</v>
      </c>
      <c r="R109" s="198">
        <f>Q109*H109</f>
        <v>0</v>
      </c>
      <c r="S109" s="198">
        <v>0</v>
      </c>
      <c r="T109" s="199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0" t="s">
        <v>141</v>
      </c>
      <c r="AT109" s="200" t="s">
        <v>137</v>
      </c>
      <c r="AU109" s="200" t="s">
        <v>78</v>
      </c>
      <c r="AY109" s="19" t="s">
        <v>135</v>
      </c>
      <c r="BE109" s="201">
        <f>IF(N109="základní",J109,0)</f>
        <v>0</v>
      </c>
      <c r="BF109" s="201">
        <f>IF(N109="snížená",J109,0)</f>
        <v>0</v>
      </c>
      <c r="BG109" s="201">
        <f>IF(N109="zákl. přenesená",J109,0)</f>
        <v>0</v>
      </c>
      <c r="BH109" s="201">
        <f>IF(N109="sníž. přenesená",J109,0)</f>
        <v>0</v>
      </c>
      <c r="BI109" s="201">
        <f>IF(N109="nulová",J109,0)</f>
        <v>0</v>
      </c>
      <c r="BJ109" s="19" t="s">
        <v>78</v>
      </c>
      <c r="BK109" s="201">
        <f>ROUND(I109*H109,2)</f>
        <v>0</v>
      </c>
      <c r="BL109" s="19" t="s">
        <v>141</v>
      </c>
      <c r="BM109" s="200" t="s">
        <v>212</v>
      </c>
    </row>
    <row r="110" spans="1:65" s="2" customFormat="1" ht="11.25">
      <c r="A110" s="36"/>
      <c r="B110" s="37"/>
      <c r="C110" s="38"/>
      <c r="D110" s="202" t="s">
        <v>142</v>
      </c>
      <c r="E110" s="38"/>
      <c r="F110" s="203" t="s">
        <v>889</v>
      </c>
      <c r="G110" s="38"/>
      <c r="H110" s="38"/>
      <c r="I110" s="110"/>
      <c r="J110" s="38"/>
      <c r="K110" s="38"/>
      <c r="L110" s="41"/>
      <c r="M110" s="204"/>
      <c r="N110" s="205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142</v>
      </c>
      <c r="AU110" s="19" t="s">
        <v>78</v>
      </c>
    </row>
    <row r="111" spans="1:65" s="2" customFormat="1" ht="16.5" customHeight="1">
      <c r="A111" s="36"/>
      <c r="B111" s="37"/>
      <c r="C111" s="189" t="s">
        <v>213</v>
      </c>
      <c r="D111" s="189" t="s">
        <v>137</v>
      </c>
      <c r="E111" s="190" t="s">
        <v>890</v>
      </c>
      <c r="F111" s="191" t="s">
        <v>891</v>
      </c>
      <c r="G111" s="192" t="s">
        <v>887</v>
      </c>
      <c r="H111" s="193">
        <v>8</v>
      </c>
      <c r="I111" s="194"/>
      <c r="J111" s="195">
        <f>ROUND(I111*H111,2)</f>
        <v>0</v>
      </c>
      <c r="K111" s="191" t="s">
        <v>19</v>
      </c>
      <c r="L111" s="41"/>
      <c r="M111" s="196" t="s">
        <v>19</v>
      </c>
      <c r="N111" s="197" t="s">
        <v>41</v>
      </c>
      <c r="O111" s="66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0" t="s">
        <v>141</v>
      </c>
      <c r="AT111" s="200" t="s">
        <v>137</v>
      </c>
      <c r="AU111" s="200" t="s">
        <v>78</v>
      </c>
      <c r="AY111" s="19" t="s">
        <v>135</v>
      </c>
      <c r="BE111" s="201">
        <f>IF(N111="základní",J111,0)</f>
        <v>0</v>
      </c>
      <c r="BF111" s="201">
        <f>IF(N111="snížená",J111,0)</f>
        <v>0</v>
      </c>
      <c r="BG111" s="201">
        <f>IF(N111="zákl. přenesená",J111,0)</f>
        <v>0</v>
      </c>
      <c r="BH111" s="201">
        <f>IF(N111="sníž. přenesená",J111,0)</f>
        <v>0</v>
      </c>
      <c r="BI111" s="201">
        <f>IF(N111="nulová",J111,0)</f>
        <v>0</v>
      </c>
      <c r="BJ111" s="19" t="s">
        <v>78</v>
      </c>
      <c r="BK111" s="201">
        <f>ROUND(I111*H111,2)</f>
        <v>0</v>
      </c>
      <c r="BL111" s="19" t="s">
        <v>141</v>
      </c>
      <c r="BM111" s="200" t="s">
        <v>216</v>
      </c>
    </row>
    <row r="112" spans="1:65" s="2" customFormat="1" ht="11.25">
      <c r="A112" s="36"/>
      <c r="B112" s="37"/>
      <c r="C112" s="38"/>
      <c r="D112" s="202" t="s">
        <v>142</v>
      </c>
      <c r="E112" s="38"/>
      <c r="F112" s="203" t="s">
        <v>891</v>
      </c>
      <c r="G112" s="38"/>
      <c r="H112" s="38"/>
      <c r="I112" s="110"/>
      <c r="J112" s="38"/>
      <c r="K112" s="38"/>
      <c r="L112" s="41"/>
      <c r="M112" s="204"/>
      <c r="N112" s="205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142</v>
      </c>
      <c r="AU112" s="19" t="s">
        <v>78</v>
      </c>
    </row>
    <row r="113" spans="1:65" s="2" customFormat="1" ht="16.5" customHeight="1">
      <c r="A113" s="36"/>
      <c r="B113" s="37"/>
      <c r="C113" s="189" t="s">
        <v>176</v>
      </c>
      <c r="D113" s="189" t="s">
        <v>137</v>
      </c>
      <c r="E113" s="190" t="s">
        <v>892</v>
      </c>
      <c r="F113" s="191" t="s">
        <v>893</v>
      </c>
      <c r="G113" s="192" t="s">
        <v>887</v>
      </c>
      <c r="H113" s="193">
        <v>1</v>
      </c>
      <c r="I113" s="194"/>
      <c r="J113" s="195">
        <f>ROUND(I113*H113,2)</f>
        <v>0</v>
      </c>
      <c r="K113" s="191" t="s">
        <v>19</v>
      </c>
      <c r="L113" s="41"/>
      <c r="M113" s="196" t="s">
        <v>19</v>
      </c>
      <c r="N113" s="197" t="s">
        <v>41</v>
      </c>
      <c r="O113" s="66"/>
      <c r="P113" s="198">
        <f>O113*H113</f>
        <v>0</v>
      </c>
      <c r="Q113" s="198">
        <v>0</v>
      </c>
      <c r="R113" s="198">
        <f>Q113*H113</f>
        <v>0</v>
      </c>
      <c r="S113" s="198">
        <v>0</v>
      </c>
      <c r="T113" s="199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0" t="s">
        <v>141</v>
      </c>
      <c r="AT113" s="200" t="s">
        <v>137</v>
      </c>
      <c r="AU113" s="200" t="s">
        <v>78</v>
      </c>
      <c r="AY113" s="19" t="s">
        <v>135</v>
      </c>
      <c r="BE113" s="201">
        <f>IF(N113="základní",J113,0)</f>
        <v>0</v>
      </c>
      <c r="BF113" s="201">
        <f>IF(N113="snížená",J113,0)</f>
        <v>0</v>
      </c>
      <c r="BG113" s="201">
        <f>IF(N113="zákl. přenesená",J113,0)</f>
        <v>0</v>
      </c>
      <c r="BH113" s="201">
        <f>IF(N113="sníž. přenesená",J113,0)</f>
        <v>0</v>
      </c>
      <c r="BI113" s="201">
        <f>IF(N113="nulová",J113,0)</f>
        <v>0</v>
      </c>
      <c r="BJ113" s="19" t="s">
        <v>78</v>
      </c>
      <c r="BK113" s="201">
        <f>ROUND(I113*H113,2)</f>
        <v>0</v>
      </c>
      <c r="BL113" s="19" t="s">
        <v>141</v>
      </c>
      <c r="BM113" s="200" t="s">
        <v>233</v>
      </c>
    </row>
    <row r="114" spans="1:65" s="2" customFormat="1" ht="11.25">
      <c r="A114" s="36"/>
      <c r="B114" s="37"/>
      <c r="C114" s="38"/>
      <c r="D114" s="202" t="s">
        <v>142</v>
      </c>
      <c r="E114" s="38"/>
      <c r="F114" s="203" t="s">
        <v>893</v>
      </c>
      <c r="G114" s="38"/>
      <c r="H114" s="38"/>
      <c r="I114" s="110"/>
      <c r="J114" s="38"/>
      <c r="K114" s="38"/>
      <c r="L114" s="41"/>
      <c r="M114" s="204"/>
      <c r="N114" s="205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142</v>
      </c>
      <c r="AU114" s="19" t="s">
        <v>78</v>
      </c>
    </row>
    <row r="115" spans="1:65" s="2" customFormat="1" ht="16.5" customHeight="1">
      <c r="A115" s="36"/>
      <c r="B115" s="37"/>
      <c r="C115" s="189" t="s">
        <v>8</v>
      </c>
      <c r="D115" s="189" t="s">
        <v>137</v>
      </c>
      <c r="E115" s="190" t="s">
        <v>894</v>
      </c>
      <c r="F115" s="191" t="s">
        <v>895</v>
      </c>
      <c r="G115" s="192" t="s">
        <v>887</v>
      </c>
      <c r="H115" s="193">
        <v>8</v>
      </c>
      <c r="I115" s="194"/>
      <c r="J115" s="195">
        <f>ROUND(I115*H115,2)</f>
        <v>0</v>
      </c>
      <c r="K115" s="191" t="s">
        <v>19</v>
      </c>
      <c r="L115" s="41"/>
      <c r="M115" s="196" t="s">
        <v>19</v>
      </c>
      <c r="N115" s="197" t="s">
        <v>41</v>
      </c>
      <c r="O115" s="66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0" t="s">
        <v>141</v>
      </c>
      <c r="AT115" s="200" t="s">
        <v>137</v>
      </c>
      <c r="AU115" s="200" t="s">
        <v>78</v>
      </c>
      <c r="AY115" s="19" t="s">
        <v>135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9" t="s">
        <v>78</v>
      </c>
      <c r="BK115" s="201">
        <f>ROUND(I115*H115,2)</f>
        <v>0</v>
      </c>
      <c r="BL115" s="19" t="s">
        <v>141</v>
      </c>
      <c r="BM115" s="200" t="s">
        <v>237</v>
      </c>
    </row>
    <row r="116" spans="1:65" s="2" customFormat="1" ht="11.25">
      <c r="A116" s="36"/>
      <c r="B116" s="37"/>
      <c r="C116" s="38"/>
      <c r="D116" s="202" t="s">
        <v>142</v>
      </c>
      <c r="E116" s="38"/>
      <c r="F116" s="203" t="s">
        <v>895</v>
      </c>
      <c r="G116" s="38"/>
      <c r="H116" s="38"/>
      <c r="I116" s="110"/>
      <c r="J116" s="38"/>
      <c r="K116" s="38"/>
      <c r="L116" s="41"/>
      <c r="M116" s="204"/>
      <c r="N116" s="205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142</v>
      </c>
      <c r="AU116" s="19" t="s">
        <v>78</v>
      </c>
    </row>
    <row r="117" spans="1:65" s="2" customFormat="1" ht="16.5" customHeight="1">
      <c r="A117" s="36"/>
      <c r="B117" s="37"/>
      <c r="C117" s="189" t="s">
        <v>186</v>
      </c>
      <c r="D117" s="189" t="s">
        <v>137</v>
      </c>
      <c r="E117" s="190" t="s">
        <v>896</v>
      </c>
      <c r="F117" s="191" t="s">
        <v>897</v>
      </c>
      <c r="G117" s="192" t="s">
        <v>175</v>
      </c>
      <c r="H117" s="193">
        <v>38</v>
      </c>
      <c r="I117" s="194"/>
      <c r="J117" s="195">
        <f>ROUND(I117*H117,2)</f>
        <v>0</v>
      </c>
      <c r="K117" s="191" t="s">
        <v>19</v>
      </c>
      <c r="L117" s="41"/>
      <c r="M117" s="196" t="s">
        <v>19</v>
      </c>
      <c r="N117" s="197" t="s">
        <v>41</v>
      </c>
      <c r="O117" s="66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0" t="s">
        <v>141</v>
      </c>
      <c r="AT117" s="200" t="s">
        <v>137</v>
      </c>
      <c r="AU117" s="200" t="s">
        <v>78</v>
      </c>
      <c r="AY117" s="19" t="s">
        <v>135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9" t="s">
        <v>78</v>
      </c>
      <c r="BK117" s="201">
        <f>ROUND(I117*H117,2)</f>
        <v>0</v>
      </c>
      <c r="BL117" s="19" t="s">
        <v>141</v>
      </c>
      <c r="BM117" s="200" t="s">
        <v>240</v>
      </c>
    </row>
    <row r="118" spans="1:65" s="2" customFormat="1" ht="11.25">
      <c r="A118" s="36"/>
      <c r="B118" s="37"/>
      <c r="C118" s="38"/>
      <c r="D118" s="202" t="s">
        <v>142</v>
      </c>
      <c r="E118" s="38"/>
      <c r="F118" s="203" t="s">
        <v>898</v>
      </c>
      <c r="G118" s="38"/>
      <c r="H118" s="38"/>
      <c r="I118" s="110"/>
      <c r="J118" s="38"/>
      <c r="K118" s="38"/>
      <c r="L118" s="41"/>
      <c r="M118" s="204"/>
      <c r="N118" s="205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142</v>
      </c>
      <c r="AU118" s="19" t="s">
        <v>78</v>
      </c>
    </row>
    <row r="119" spans="1:65" s="2" customFormat="1" ht="19.5">
      <c r="A119" s="36"/>
      <c r="B119" s="37"/>
      <c r="C119" s="38"/>
      <c r="D119" s="202" t="s">
        <v>693</v>
      </c>
      <c r="E119" s="38"/>
      <c r="F119" s="264" t="s">
        <v>899</v>
      </c>
      <c r="G119" s="38"/>
      <c r="H119" s="38"/>
      <c r="I119" s="110"/>
      <c r="J119" s="38"/>
      <c r="K119" s="38"/>
      <c r="L119" s="41"/>
      <c r="M119" s="204"/>
      <c r="N119" s="205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693</v>
      </c>
      <c r="AU119" s="19" t="s">
        <v>78</v>
      </c>
    </row>
    <row r="120" spans="1:65" s="2" customFormat="1" ht="16.5" customHeight="1">
      <c r="A120" s="36"/>
      <c r="B120" s="37"/>
      <c r="C120" s="189" t="s">
        <v>245</v>
      </c>
      <c r="D120" s="189" t="s">
        <v>137</v>
      </c>
      <c r="E120" s="190" t="s">
        <v>900</v>
      </c>
      <c r="F120" s="191" t="s">
        <v>901</v>
      </c>
      <c r="G120" s="192" t="s">
        <v>175</v>
      </c>
      <c r="H120" s="193">
        <v>31</v>
      </c>
      <c r="I120" s="194"/>
      <c r="J120" s="195">
        <f>ROUND(I120*H120,2)</f>
        <v>0</v>
      </c>
      <c r="K120" s="191" t="s">
        <v>19</v>
      </c>
      <c r="L120" s="41"/>
      <c r="M120" s="196" t="s">
        <v>19</v>
      </c>
      <c r="N120" s="197" t="s">
        <v>41</v>
      </c>
      <c r="O120" s="66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0" t="s">
        <v>141</v>
      </c>
      <c r="AT120" s="200" t="s">
        <v>137</v>
      </c>
      <c r="AU120" s="200" t="s">
        <v>78</v>
      </c>
      <c r="AY120" s="19" t="s">
        <v>135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9" t="s">
        <v>78</v>
      </c>
      <c r="BK120" s="201">
        <f>ROUND(I120*H120,2)</f>
        <v>0</v>
      </c>
      <c r="BL120" s="19" t="s">
        <v>141</v>
      </c>
      <c r="BM120" s="200" t="s">
        <v>248</v>
      </c>
    </row>
    <row r="121" spans="1:65" s="2" customFormat="1" ht="11.25">
      <c r="A121" s="36"/>
      <c r="B121" s="37"/>
      <c r="C121" s="38"/>
      <c r="D121" s="202" t="s">
        <v>142</v>
      </c>
      <c r="E121" s="38"/>
      <c r="F121" s="203" t="s">
        <v>901</v>
      </c>
      <c r="G121" s="38"/>
      <c r="H121" s="38"/>
      <c r="I121" s="110"/>
      <c r="J121" s="38"/>
      <c r="K121" s="38"/>
      <c r="L121" s="41"/>
      <c r="M121" s="204"/>
      <c r="N121" s="205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142</v>
      </c>
      <c r="AU121" s="19" t="s">
        <v>78</v>
      </c>
    </row>
    <row r="122" spans="1:65" s="2" customFormat="1" ht="16.5" customHeight="1">
      <c r="A122" s="36"/>
      <c r="B122" s="37"/>
      <c r="C122" s="189" t="s">
        <v>191</v>
      </c>
      <c r="D122" s="189" t="s">
        <v>137</v>
      </c>
      <c r="E122" s="190" t="s">
        <v>902</v>
      </c>
      <c r="F122" s="191" t="s">
        <v>903</v>
      </c>
      <c r="G122" s="192" t="s">
        <v>175</v>
      </c>
      <c r="H122" s="193">
        <v>10</v>
      </c>
      <c r="I122" s="194"/>
      <c r="J122" s="195">
        <f>ROUND(I122*H122,2)</f>
        <v>0</v>
      </c>
      <c r="K122" s="191" t="s">
        <v>19</v>
      </c>
      <c r="L122" s="41"/>
      <c r="M122" s="196" t="s">
        <v>19</v>
      </c>
      <c r="N122" s="197" t="s">
        <v>41</v>
      </c>
      <c r="O122" s="66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0" t="s">
        <v>141</v>
      </c>
      <c r="AT122" s="200" t="s">
        <v>137</v>
      </c>
      <c r="AU122" s="200" t="s">
        <v>78</v>
      </c>
      <c r="AY122" s="19" t="s">
        <v>135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9" t="s">
        <v>78</v>
      </c>
      <c r="BK122" s="201">
        <f>ROUND(I122*H122,2)</f>
        <v>0</v>
      </c>
      <c r="BL122" s="19" t="s">
        <v>141</v>
      </c>
      <c r="BM122" s="200" t="s">
        <v>251</v>
      </c>
    </row>
    <row r="123" spans="1:65" s="2" customFormat="1" ht="11.25">
      <c r="A123" s="36"/>
      <c r="B123" s="37"/>
      <c r="C123" s="38"/>
      <c r="D123" s="202" t="s">
        <v>142</v>
      </c>
      <c r="E123" s="38"/>
      <c r="F123" s="203" t="s">
        <v>903</v>
      </c>
      <c r="G123" s="38"/>
      <c r="H123" s="38"/>
      <c r="I123" s="110"/>
      <c r="J123" s="38"/>
      <c r="K123" s="38"/>
      <c r="L123" s="41"/>
      <c r="M123" s="260"/>
      <c r="N123" s="261"/>
      <c r="O123" s="262"/>
      <c r="P123" s="262"/>
      <c r="Q123" s="262"/>
      <c r="R123" s="262"/>
      <c r="S123" s="262"/>
      <c r="T123" s="26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142</v>
      </c>
      <c r="AU123" s="19" t="s">
        <v>78</v>
      </c>
    </row>
    <row r="124" spans="1:65" s="2" customFormat="1" ht="6.95" customHeight="1">
      <c r="A124" s="36"/>
      <c r="B124" s="49"/>
      <c r="C124" s="50"/>
      <c r="D124" s="50"/>
      <c r="E124" s="50"/>
      <c r="F124" s="50"/>
      <c r="G124" s="50"/>
      <c r="H124" s="50"/>
      <c r="I124" s="138"/>
      <c r="J124" s="50"/>
      <c r="K124" s="50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FjKf0OV8ne+f9kXx1JvpQ0dgflJGQ6wXJaSKwSbw3f8Yns5yC4rIwnoPH74Qf0/8xLbtFZ0FKgHIk1bxPIKbJw==" saltValue="cLk/zap6PmTek1fz88kGx7Ugj9MS6h9bkCrdFIFbQFNF2rgRQ48FIbcsQby9VjL6K0cQ9J4UwM4UeVbNq16sdA==" spinCount="100000" sheet="1" objects="1" scenarios="1" formatColumns="0" formatRows="0" autoFilter="0"/>
  <autoFilter ref="C79:K123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7" customFormat="1" ht="45" customHeight="1">
      <c r="B3" s="269"/>
      <c r="C3" s="396" t="s">
        <v>904</v>
      </c>
      <c r="D3" s="396"/>
      <c r="E3" s="396"/>
      <c r="F3" s="396"/>
      <c r="G3" s="396"/>
      <c r="H3" s="396"/>
      <c r="I3" s="396"/>
      <c r="J3" s="396"/>
      <c r="K3" s="270"/>
    </row>
    <row r="4" spans="2:11" s="1" customFormat="1" ht="25.5" customHeight="1">
      <c r="B4" s="271"/>
      <c r="C4" s="400" t="s">
        <v>905</v>
      </c>
      <c r="D4" s="400"/>
      <c r="E4" s="400"/>
      <c r="F4" s="400"/>
      <c r="G4" s="400"/>
      <c r="H4" s="400"/>
      <c r="I4" s="400"/>
      <c r="J4" s="400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398" t="s">
        <v>906</v>
      </c>
      <c r="D6" s="398"/>
      <c r="E6" s="398"/>
      <c r="F6" s="398"/>
      <c r="G6" s="398"/>
      <c r="H6" s="398"/>
      <c r="I6" s="398"/>
      <c r="J6" s="398"/>
      <c r="K6" s="272"/>
    </row>
    <row r="7" spans="2:11" s="1" customFormat="1" ht="15" customHeight="1">
      <c r="B7" s="275"/>
      <c r="C7" s="398" t="s">
        <v>907</v>
      </c>
      <c r="D7" s="398"/>
      <c r="E7" s="398"/>
      <c r="F7" s="398"/>
      <c r="G7" s="398"/>
      <c r="H7" s="398"/>
      <c r="I7" s="398"/>
      <c r="J7" s="39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398" t="s">
        <v>908</v>
      </c>
      <c r="D9" s="398"/>
      <c r="E9" s="398"/>
      <c r="F9" s="398"/>
      <c r="G9" s="398"/>
      <c r="H9" s="398"/>
      <c r="I9" s="398"/>
      <c r="J9" s="398"/>
      <c r="K9" s="272"/>
    </row>
    <row r="10" spans="2:11" s="1" customFormat="1" ht="15" customHeight="1">
      <c r="B10" s="275"/>
      <c r="C10" s="274"/>
      <c r="D10" s="398" t="s">
        <v>909</v>
      </c>
      <c r="E10" s="398"/>
      <c r="F10" s="398"/>
      <c r="G10" s="398"/>
      <c r="H10" s="398"/>
      <c r="I10" s="398"/>
      <c r="J10" s="398"/>
      <c r="K10" s="272"/>
    </row>
    <row r="11" spans="2:11" s="1" customFormat="1" ht="15" customHeight="1">
      <c r="B11" s="275"/>
      <c r="C11" s="276"/>
      <c r="D11" s="398" t="s">
        <v>910</v>
      </c>
      <c r="E11" s="398"/>
      <c r="F11" s="398"/>
      <c r="G11" s="398"/>
      <c r="H11" s="398"/>
      <c r="I11" s="398"/>
      <c r="J11" s="39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911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398" t="s">
        <v>912</v>
      </c>
      <c r="E15" s="398"/>
      <c r="F15" s="398"/>
      <c r="G15" s="398"/>
      <c r="H15" s="398"/>
      <c r="I15" s="398"/>
      <c r="J15" s="398"/>
      <c r="K15" s="272"/>
    </row>
    <row r="16" spans="2:11" s="1" customFormat="1" ht="15" customHeight="1">
      <c r="B16" s="275"/>
      <c r="C16" s="276"/>
      <c r="D16" s="398" t="s">
        <v>913</v>
      </c>
      <c r="E16" s="398"/>
      <c r="F16" s="398"/>
      <c r="G16" s="398"/>
      <c r="H16" s="398"/>
      <c r="I16" s="398"/>
      <c r="J16" s="398"/>
      <c r="K16" s="272"/>
    </row>
    <row r="17" spans="2:11" s="1" customFormat="1" ht="15" customHeight="1">
      <c r="B17" s="275"/>
      <c r="C17" s="276"/>
      <c r="D17" s="398" t="s">
        <v>914</v>
      </c>
      <c r="E17" s="398"/>
      <c r="F17" s="398"/>
      <c r="G17" s="398"/>
      <c r="H17" s="398"/>
      <c r="I17" s="398"/>
      <c r="J17" s="398"/>
      <c r="K17" s="272"/>
    </row>
    <row r="18" spans="2:11" s="1" customFormat="1" ht="15" customHeight="1">
      <c r="B18" s="275"/>
      <c r="C18" s="276"/>
      <c r="D18" s="276"/>
      <c r="E18" s="278" t="s">
        <v>77</v>
      </c>
      <c r="F18" s="398" t="s">
        <v>915</v>
      </c>
      <c r="G18" s="398"/>
      <c r="H18" s="398"/>
      <c r="I18" s="398"/>
      <c r="J18" s="398"/>
      <c r="K18" s="272"/>
    </row>
    <row r="19" spans="2:11" s="1" customFormat="1" ht="15" customHeight="1">
      <c r="B19" s="275"/>
      <c r="C19" s="276"/>
      <c r="D19" s="276"/>
      <c r="E19" s="278" t="s">
        <v>916</v>
      </c>
      <c r="F19" s="398" t="s">
        <v>917</v>
      </c>
      <c r="G19" s="398"/>
      <c r="H19" s="398"/>
      <c r="I19" s="398"/>
      <c r="J19" s="398"/>
      <c r="K19" s="272"/>
    </row>
    <row r="20" spans="2:11" s="1" customFormat="1" ht="15" customHeight="1">
      <c r="B20" s="275"/>
      <c r="C20" s="276"/>
      <c r="D20" s="276"/>
      <c r="E20" s="278" t="s">
        <v>918</v>
      </c>
      <c r="F20" s="398" t="s">
        <v>919</v>
      </c>
      <c r="G20" s="398"/>
      <c r="H20" s="398"/>
      <c r="I20" s="398"/>
      <c r="J20" s="398"/>
      <c r="K20" s="272"/>
    </row>
    <row r="21" spans="2:11" s="1" customFormat="1" ht="15" customHeight="1">
      <c r="B21" s="275"/>
      <c r="C21" s="276"/>
      <c r="D21" s="276"/>
      <c r="E21" s="278" t="s">
        <v>920</v>
      </c>
      <c r="F21" s="398" t="s">
        <v>921</v>
      </c>
      <c r="G21" s="398"/>
      <c r="H21" s="398"/>
      <c r="I21" s="398"/>
      <c r="J21" s="398"/>
      <c r="K21" s="272"/>
    </row>
    <row r="22" spans="2:11" s="1" customFormat="1" ht="15" customHeight="1">
      <c r="B22" s="275"/>
      <c r="C22" s="276"/>
      <c r="D22" s="276"/>
      <c r="E22" s="278" t="s">
        <v>922</v>
      </c>
      <c r="F22" s="398" t="s">
        <v>923</v>
      </c>
      <c r="G22" s="398"/>
      <c r="H22" s="398"/>
      <c r="I22" s="398"/>
      <c r="J22" s="398"/>
      <c r="K22" s="272"/>
    </row>
    <row r="23" spans="2:11" s="1" customFormat="1" ht="15" customHeight="1">
      <c r="B23" s="275"/>
      <c r="C23" s="276"/>
      <c r="D23" s="276"/>
      <c r="E23" s="278" t="s">
        <v>924</v>
      </c>
      <c r="F23" s="398" t="s">
        <v>925</v>
      </c>
      <c r="G23" s="398"/>
      <c r="H23" s="398"/>
      <c r="I23" s="398"/>
      <c r="J23" s="39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398" t="s">
        <v>926</v>
      </c>
      <c r="D25" s="398"/>
      <c r="E25" s="398"/>
      <c r="F25" s="398"/>
      <c r="G25" s="398"/>
      <c r="H25" s="398"/>
      <c r="I25" s="398"/>
      <c r="J25" s="398"/>
      <c r="K25" s="272"/>
    </row>
    <row r="26" spans="2:11" s="1" customFormat="1" ht="15" customHeight="1">
      <c r="B26" s="275"/>
      <c r="C26" s="398" t="s">
        <v>927</v>
      </c>
      <c r="D26" s="398"/>
      <c r="E26" s="398"/>
      <c r="F26" s="398"/>
      <c r="G26" s="398"/>
      <c r="H26" s="398"/>
      <c r="I26" s="398"/>
      <c r="J26" s="398"/>
      <c r="K26" s="272"/>
    </row>
    <row r="27" spans="2:11" s="1" customFormat="1" ht="15" customHeight="1">
      <c r="B27" s="275"/>
      <c r="C27" s="274"/>
      <c r="D27" s="398" t="s">
        <v>928</v>
      </c>
      <c r="E27" s="398"/>
      <c r="F27" s="398"/>
      <c r="G27" s="398"/>
      <c r="H27" s="398"/>
      <c r="I27" s="398"/>
      <c r="J27" s="398"/>
      <c r="K27" s="272"/>
    </row>
    <row r="28" spans="2:11" s="1" customFormat="1" ht="15" customHeight="1">
      <c r="B28" s="275"/>
      <c r="C28" s="276"/>
      <c r="D28" s="398" t="s">
        <v>929</v>
      </c>
      <c r="E28" s="398"/>
      <c r="F28" s="398"/>
      <c r="G28" s="398"/>
      <c r="H28" s="398"/>
      <c r="I28" s="398"/>
      <c r="J28" s="39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398" t="s">
        <v>930</v>
      </c>
      <c r="E30" s="398"/>
      <c r="F30" s="398"/>
      <c r="G30" s="398"/>
      <c r="H30" s="398"/>
      <c r="I30" s="398"/>
      <c r="J30" s="398"/>
      <c r="K30" s="272"/>
    </row>
    <row r="31" spans="2:11" s="1" customFormat="1" ht="15" customHeight="1">
      <c r="B31" s="275"/>
      <c r="C31" s="276"/>
      <c r="D31" s="398" t="s">
        <v>931</v>
      </c>
      <c r="E31" s="398"/>
      <c r="F31" s="398"/>
      <c r="G31" s="398"/>
      <c r="H31" s="398"/>
      <c r="I31" s="398"/>
      <c r="J31" s="39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398" t="s">
        <v>932</v>
      </c>
      <c r="E33" s="398"/>
      <c r="F33" s="398"/>
      <c r="G33" s="398"/>
      <c r="H33" s="398"/>
      <c r="I33" s="398"/>
      <c r="J33" s="398"/>
      <c r="K33" s="272"/>
    </row>
    <row r="34" spans="2:11" s="1" customFormat="1" ht="15" customHeight="1">
      <c r="B34" s="275"/>
      <c r="C34" s="276"/>
      <c r="D34" s="398" t="s">
        <v>933</v>
      </c>
      <c r="E34" s="398"/>
      <c r="F34" s="398"/>
      <c r="G34" s="398"/>
      <c r="H34" s="398"/>
      <c r="I34" s="398"/>
      <c r="J34" s="398"/>
      <c r="K34" s="272"/>
    </row>
    <row r="35" spans="2:11" s="1" customFormat="1" ht="15" customHeight="1">
      <c r="B35" s="275"/>
      <c r="C35" s="276"/>
      <c r="D35" s="398" t="s">
        <v>934</v>
      </c>
      <c r="E35" s="398"/>
      <c r="F35" s="398"/>
      <c r="G35" s="398"/>
      <c r="H35" s="398"/>
      <c r="I35" s="398"/>
      <c r="J35" s="398"/>
      <c r="K35" s="272"/>
    </row>
    <row r="36" spans="2:11" s="1" customFormat="1" ht="15" customHeight="1">
      <c r="B36" s="275"/>
      <c r="C36" s="276"/>
      <c r="D36" s="274"/>
      <c r="E36" s="277" t="s">
        <v>121</v>
      </c>
      <c r="F36" s="274"/>
      <c r="G36" s="398" t="s">
        <v>935</v>
      </c>
      <c r="H36" s="398"/>
      <c r="I36" s="398"/>
      <c r="J36" s="398"/>
      <c r="K36" s="272"/>
    </row>
    <row r="37" spans="2:11" s="1" customFormat="1" ht="30.75" customHeight="1">
      <c r="B37" s="275"/>
      <c r="C37" s="276"/>
      <c r="D37" s="274"/>
      <c r="E37" s="277" t="s">
        <v>936</v>
      </c>
      <c r="F37" s="274"/>
      <c r="G37" s="398" t="s">
        <v>937</v>
      </c>
      <c r="H37" s="398"/>
      <c r="I37" s="398"/>
      <c r="J37" s="398"/>
      <c r="K37" s="272"/>
    </row>
    <row r="38" spans="2:11" s="1" customFormat="1" ht="15" customHeight="1">
      <c r="B38" s="275"/>
      <c r="C38" s="276"/>
      <c r="D38" s="274"/>
      <c r="E38" s="277" t="s">
        <v>51</v>
      </c>
      <c r="F38" s="274"/>
      <c r="G38" s="398" t="s">
        <v>938</v>
      </c>
      <c r="H38" s="398"/>
      <c r="I38" s="398"/>
      <c r="J38" s="398"/>
      <c r="K38" s="272"/>
    </row>
    <row r="39" spans="2:11" s="1" customFormat="1" ht="15" customHeight="1">
      <c r="B39" s="275"/>
      <c r="C39" s="276"/>
      <c r="D39" s="274"/>
      <c r="E39" s="277" t="s">
        <v>52</v>
      </c>
      <c r="F39" s="274"/>
      <c r="G39" s="398" t="s">
        <v>939</v>
      </c>
      <c r="H39" s="398"/>
      <c r="I39" s="398"/>
      <c r="J39" s="398"/>
      <c r="K39" s="272"/>
    </row>
    <row r="40" spans="2:11" s="1" customFormat="1" ht="15" customHeight="1">
      <c r="B40" s="275"/>
      <c r="C40" s="276"/>
      <c r="D40" s="274"/>
      <c r="E40" s="277" t="s">
        <v>122</v>
      </c>
      <c r="F40" s="274"/>
      <c r="G40" s="398" t="s">
        <v>940</v>
      </c>
      <c r="H40" s="398"/>
      <c r="I40" s="398"/>
      <c r="J40" s="398"/>
      <c r="K40" s="272"/>
    </row>
    <row r="41" spans="2:11" s="1" customFormat="1" ht="15" customHeight="1">
      <c r="B41" s="275"/>
      <c r="C41" s="276"/>
      <c r="D41" s="274"/>
      <c r="E41" s="277" t="s">
        <v>123</v>
      </c>
      <c r="F41" s="274"/>
      <c r="G41" s="398" t="s">
        <v>941</v>
      </c>
      <c r="H41" s="398"/>
      <c r="I41" s="398"/>
      <c r="J41" s="398"/>
      <c r="K41" s="272"/>
    </row>
    <row r="42" spans="2:11" s="1" customFormat="1" ht="15" customHeight="1">
      <c r="B42" s="275"/>
      <c r="C42" s="276"/>
      <c r="D42" s="274"/>
      <c r="E42" s="277" t="s">
        <v>942</v>
      </c>
      <c r="F42" s="274"/>
      <c r="G42" s="398" t="s">
        <v>943</v>
      </c>
      <c r="H42" s="398"/>
      <c r="I42" s="398"/>
      <c r="J42" s="398"/>
      <c r="K42" s="272"/>
    </row>
    <row r="43" spans="2:11" s="1" customFormat="1" ht="15" customHeight="1">
      <c r="B43" s="275"/>
      <c r="C43" s="276"/>
      <c r="D43" s="274"/>
      <c r="E43" s="277"/>
      <c r="F43" s="274"/>
      <c r="G43" s="398" t="s">
        <v>944</v>
      </c>
      <c r="H43" s="398"/>
      <c r="I43" s="398"/>
      <c r="J43" s="398"/>
      <c r="K43" s="272"/>
    </row>
    <row r="44" spans="2:11" s="1" customFormat="1" ht="15" customHeight="1">
      <c r="B44" s="275"/>
      <c r="C44" s="276"/>
      <c r="D44" s="274"/>
      <c r="E44" s="277" t="s">
        <v>945</v>
      </c>
      <c r="F44" s="274"/>
      <c r="G44" s="398" t="s">
        <v>946</v>
      </c>
      <c r="H44" s="398"/>
      <c r="I44" s="398"/>
      <c r="J44" s="398"/>
      <c r="K44" s="272"/>
    </row>
    <row r="45" spans="2:11" s="1" customFormat="1" ht="15" customHeight="1">
      <c r="B45" s="275"/>
      <c r="C45" s="276"/>
      <c r="D45" s="274"/>
      <c r="E45" s="277" t="s">
        <v>125</v>
      </c>
      <c r="F45" s="274"/>
      <c r="G45" s="398" t="s">
        <v>947</v>
      </c>
      <c r="H45" s="398"/>
      <c r="I45" s="398"/>
      <c r="J45" s="39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398" t="s">
        <v>948</v>
      </c>
      <c r="E47" s="398"/>
      <c r="F47" s="398"/>
      <c r="G47" s="398"/>
      <c r="H47" s="398"/>
      <c r="I47" s="398"/>
      <c r="J47" s="398"/>
      <c r="K47" s="272"/>
    </row>
    <row r="48" spans="2:11" s="1" customFormat="1" ht="15" customHeight="1">
      <c r="B48" s="275"/>
      <c r="C48" s="276"/>
      <c r="D48" s="276"/>
      <c r="E48" s="398" t="s">
        <v>949</v>
      </c>
      <c r="F48" s="398"/>
      <c r="G48" s="398"/>
      <c r="H48" s="398"/>
      <c r="I48" s="398"/>
      <c r="J48" s="398"/>
      <c r="K48" s="272"/>
    </row>
    <row r="49" spans="2:11" s="1" customFormat="1" ht="15" customHeight="1">
      <c r="B49" s="275"/>
      <c r="C49" s="276"/>
      <c r="D49" s="276"/>
      <c r="E49" s="398" t="s">
        <v>950</v>
      </c>
      <c r="F49" s="398"/>
      <c r="G49" s="398"/>
      <c r="H49" s="398"/>
      <c r="I49" s="398"/>
      <c r="J49" s="398"/>
      <c r="K49" s="272"/>
    </row>
    <row r="50" spans="2:11" s="1" customFormat="1" ht="15" customHeight="1">
      <c r="B50" s="275"/>
      <c r="C50" s="276"/>
      <c r="D50" s="276"/>
      <c r="E50" s="398" t="s">
        <v>951</v>
      </c>
      <c r="F50" s="398"/>
      <c r="G50" s="398"/>
      <c r="H50" s="398"/>
      <c r="I50" s="398"/>
      <c r="J50" s="398"/>
      <c r="K50" s="272"/>
    </row>
    <row r="51" spans="2:11" s="1" customFormat="1" ht="15" customHeight="1">
      <c r="B51" s="275"/>
      <c r="C51" s="276"/>
      <c r="D51" s="398" t="s">
        <v>952</v>
      </c>
      <c r="E51" s="398"/>
      <c r="F51" s="398"/>
      <c r="G51" s="398"/>
      <c r="H51" s="398"/>
      <c r="I51" s="398"/>
      <c r="J51" s="398"/>
      <c r="K51" s="272"/>
    </row>
    <row r="52" spans="2:11" s="1" customFormat="1" ht="25.5" customHeight="1">
      <c r="B52" s="271"/>
      <c r="C52" s="400" t="s">
        <v>953</v>
      </c>
      <c r="D52" s="400"/>
      <c r="E52" s="400"/>
      <c r="F52" s="400"/>
      <c r="G52" s="400"/>
      <c r="H52" s="400"/>
      <c r="I52" s="400"/>
      <c r="J52" s="400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398" t="s">
        <v>954</v>
      </c>
      <c r="D54" s="398"/>
      <c r="E54" s="398"/>
      <c r="F54" s="398"/>
      <c r="G54" s="398"/>
      <c r="H54" s="398"/>
      <c r="I54" s="398"/>
      <c r="J54" s="398"/>
      <c r="K54" s="272"/>
    </row>
    <row r="55" spans="2:11" s="1" customFormat="1" ht="15" customHeight="1">
      <c r="B55" s="271"/>
      <c r="C55" s="398" t="s">
        <v>955</v>
      </c>
      <c r="D55" s="398"/>
      <c r="E55" s="398"/>
      <c r="F55" s="398"/>
      <c r="G55" s="398"/>
      <c r="H55" s="398"/>
      <c r="I55" s="398"/>
      <c r="J55" s="39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398" t="s">
        <v>956</v>
      </c>
      <c r="D57" s="398"/>
      <c r="E57" s="398"/>
      <c r="F57" s="398"/>
      <c r="G57" s="398"/>
      <c r="H57" s="398"/>
      <c r="I57" s="398"/>
      <c r="J57" s="398"/>
      <c r="K57" s="272"/>
    </row>
    <row r="58" spans="2:11" s="1" customFormat="1" ht="15" customHeight="1">
      <c r="B58" s="271"/>
      <c r="C58" s="276"/>
      <c r="D58" s="398" t="s">
        <v>957</v>
      </c>
      <c r="E58" s="398"/>
      <c r="F58" s="398"/>
      <c r="G58" s="398"/>
      <c r="H58" s="398"/>
      <c r="I58" s="398"/>
      <c r="J58" s="398"/>
      <c r="K58" s="272"/>
    </row>
    <row r="59" spans="2:11" s="1" customFormat="1" ht="15" customHeight="1">
      <c r="B59" s="271"/>
      <c r="C59" s="276"/>
      <c r="D59" s="398" t="s">
        <v>958</v>
      </c>
      <c r="E59" s="398"/>
      <c r="F59" s="398"/>
      <c r="G59" s="398"/>
      <c r="H59" s="398"/>
      <c r="I59" s="398"/>
      <c r="J59" s="398"/>
      <c r="K59" s="272"/>
    </row>
    <row r="60" spans="2:11" s="1" customFormat="1" ht="15" customHeight="1">
      <c r="B60" s="271"/>
      <c r="C60" s="276"/>
      <c r="D60" s="398" t="s">
        <v>959</v>
      </c>
      <c r="E60" s="398"/>
      <c r="F60" s="398"/>
      <c r="G60" s="398"/>
      <c r="H60" s="398"/>
      <c r="I60" s="398"/>
      <c r="J60" s="398"/>
      <c r="K60" s="272"/>
    </row>
    <row r="61" spans="2:11" s="1" customFormat="1" ht="15" customHeight="1">
      <c r="B61" s="271"/>
      <c r="C61" s="276"/>
      <c r="D61" s="398" t="s">
        <v>960</v>
      </c>
      <c r="E61" s="398"/>
      <c r="F61" s="398"/>
      <c r="G61" s="398"/>
      <c r="H61" s="398"/>
      <c r="I61" s="398"/>
      <c r="J61" s="398"/>
      <c r="K61" s="272"/>
    </row>
    <row r="62" spans="2:11" s="1" customFormat="1" ht="15" customHeight="1">
      <c r="B62" s="271"/>
      <c r="C62" s="276"/>
      <c r="D62" s="399" t="s">
        <v>961</v>
      </c>
      <c r="E62" s="399"/>
      <c r="F62" s="399"/>
      <c r="G62" s="399"/>
      <c r="H62" s="399"/>
      <c r="I62" s="399"/>
      <c r="J62" s="399"/>
      <c r="K62" s="272"/>
    </row>
    <row r="63" spans="2:11" s="1" customFormat="1" ht="15" customHeight="1">
      <c r="B63" s="271"/>
      <c r="C63" s="276"/>
      <c r="D63" s="398" t="s">
        <v>962</v>
      </c>
      <c r="E63" s="398"/>
      <c r="F63" s="398"/>
      <c r="G63" s="398"/>
      <c r="H63" s="398"/>
      <c r="I63" s="398"/>
      <c r="J63" s="39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398" t="s">
        <v>963</v>
      </c>
      <c r="E65" s="398"/>
      <c r="F65" s="398"/>
      <c r="G65" s="398"/>
      <c r="H65" s="398"/>
      <c r="I65" s="398"/>
      <c r="J65" s="398"/>
      <c r="K65" s="272"/>
    </row>
    <row r="66" spans="2:11" s="1" customFormat="1" ht="15" customHeight="1">
      <c r="B66" s="271"/>
      <c r="C66" s="276"/>
      <c r="D66" s="399" t="s">
        <v>964</v>
      </c>
      <c r="E66" s="399"/>
      <c r="F66" s="399"/>
      <c r="G66" s="399"/>
      <c r="H66" s="399"/>
      <c r="I66" s="399"/>
      <c r="J66" s="399"/>
      <c r="K66" s="272"/>
    </row>
    <row r="67" spans="2:11" s="1" customFormat="1" ht="15" customHeight="1">
      <c r="B67" s="271"/>
      <c r="C67" s="276"/>
      <c r="D67" s="398" t="s">
        <v>965</v>
      </c>
      <c r="E67" s="398"/>
      <c r="F67" s="398"/>
      <c r="G67" s="398"/>
      <c r="H67" s="398"/>
      <c r="I67" s="398"/>
      <c r="J67" s="398"/>
      <c r="K67" s="272"/>
    </row>
    <row r="68" spans="2:11" s="1" customFormat="1" ht="15" customHeight="1">
      <c r="B68" s="271"/>
      <c r="C68" s="276"/>
      <c r="D68" s="398" t="s">
        <v>966</v>
      </c>
      <c r="E68" s="398"/>
      <c r="F68" s="398"/>
      <c r="G68" s="398"/>
      <c r="H68" s="398"/>
      <c r="I68" s="398"/>
      <c r="J68" s="398"/>
      <c r="K68" s="272"/>
    </row>
    <row r="69" spans="2:11" s="1" customFormat="1" ht="15" customHeight="1">
      <c r="B69" s="271"/>
      <c r="C69" s="276"/>
      <c r="D69" s="398" t="s">
        <v>967</v>
      </c>
      <c r="E69" s="398"/>
      <c r="F69" s="398"/>
      <c r="G69" s="398"/>
      <c r="H69" s="398"/>
      <c r="I69" s="398"/>
      <c r="J69" s="398"/>
      <c r="K69" s="272"/>
    </row>
    <row r="70" spans="2:11" s="1" customFormat="1" ht="15" customHeight="1">
      <c r="B70" s="271"/>
      <c r="C70" s="276"/>
      <c r="D70" s="398" t="s">
        <v>968</v>
      </c>
      <c r="E70" s="398"/>
      <c r="F70" s="398"/>
      <c r="G70" s="398"/>
      <c r="H70" s="398"/>
      <c r="I70" s="398"/>
      <c r="J70" s="39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397" t="s">
        <v>969</v>
      </c>
      <c r="D75" s="397"/>
      <c r="E75" s="397"/>
      <c r="F75" s="397"/>
      <c r="G75" s="397"/>
      <c r="H75" s="397"/>
      <c r="I75" s="397"/>
      <c r="J75" s="397"/>
      <c r="K75" s="289"/>
    </row>
    <row r="76" spans="2:11" s="1" customFormat="1" ht="17.25" customHeight="1">
      <c r="B76" s="288"/>
      <c r="C76" s="290" t="s">
        <v>970</v>
      </c>
      <c r="D76" s="290"/>
      <c r="E76" s="290"/>
      <c r="F76" s="290" t="s">
        <v>971</v>
      </c>
      <c r="G76" s="291"/>
      <c r="H76" s="290" t="s">
        <v>52</v>
      </c>
      <c r="I76" s="290" t="s">
        <v>55</v>
      </c>
      <c r="J76" s="290" t="s">
        <v>972</v>
      </c>
      <c r="K76" s="289"/>
    </row>
    <row r="77" spans="2:11" s="1" customFormat="1" ht="17.25" customHeight="1">
      <c r="B77" s="288"/>
      <c r="C77" s="292" t="s">
        <v>973</v>
      </c>
      <c r="D77" s="292"/>
      <c r="E77" s="292"/>
      <c r="F77" s="293" t="s">
        <v>974</v>
      </c>
      <c r="G77" s="294"/>
      <c r="H77" s="292"/>
      <c r="I77" s="292"/>
      <c r="J77" s="292" t="s">
        <v>975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51</v>
      </c>
      <c r="D79" s="295"/>
      <c r="E79" s="295"/>
      <c r="F79" s="297" t="s">
        <v>976</v>
      </c>
      <c r="G79" s="296"/>
      <c r="H79" s="277" t="s">
        <v>977</v>
      </c>
      <c r="I79" s="277" t="s">
        <v>978</v>
      </c>
      <c r="J79" s="277">
        <v>20</v>
      </c>
      <c r="K79" s="289"/>
    </row>
    <row r="80" spans="2:11" s="1" customFormat="1" ht="15" customHeight="1">
      <c r="B80" s="288"/>
      <c r="C80" s="277" t="s">
        <v>979</v>
      </c>
      <c r="D80" s="277"/>
      <c r="E80" s="277"/>
      <c r="F80" s="297" t="s">
        <v>976</v>
      </c>
      <c r="G80" s="296"/>
      <c r="H80" s="277" t="s">
        <v>980</v>
      </c>
      <c r="I80" s="277" t="s">
        <v>978</v>
      </c>
      <c r="J80" s="277">
        <v>120</v>
      </c>
      <c r="K80" s="289"/>
    </row>
    <row r="81" spans="2:11" s="1" customFormat="1" ht="15" customHeight="1">
      <c r="B81" s="298"/>
      <c r="C81" s="277" t="s">
        <v>981</v>
      </c>
      <c r="D81" s="277"/>
      <c r="E81" s="277"/>
      <c r="F81" s="297" t="s">
        <v>982</v>
      </c>
      <c r="G81" s="296"/>
      <c r="H81" s="277" t="s">
        <v>983</v>
      </c>
      <c r="I81" s="277" t="s">
        <v>978</v>
      </c>
      <c r="J81" s="277">
        <v>50</v>
      </c>
      <c r="K81" s="289"/>
    </row>
    <row r="82" spans="2:11" s="1" customFormat="1" ht="15" customHeight="1">
      <c r="B82" s="298"/>
      <c r="C82" s="277" t="s">
        <v>984</v>
      </c>
      <c r="D82" s="277"/>
      <c r="E82" s="277"/>
      <c r="F82" s="297" t="s">
        <v>976</v>
      </c>
      <c r="G82" s="296"/>
      <c r="H82" s="277" t="s">
        <v>985</v>
      </c>
      <c r="I82" s="277" t="s">
        <v>986</v>
      </c>
      <c r="J82" s="277"/>
      <c r="K82" s="289"/>
    </row>
    <row r="83" spans="2:11" s="1" customFormat="1" ht="15" customHeight="1">
      <c r="B83" s="298"/>
      <c r="C83" s="299" t="s">
        <v>987</v>
      </c>
      <c r="D83" s="299"/>
      <c r="E83" s="299"/>
      <c r="F83" s="300" t="s">
        <v>982</v>
      </c>
      <c r="G83" s="299"/>
      <c r="H83" s="299" t="s">
        <v>988</v>
      </c>
      <c r="I83" s="299" t="s">
        <v>978</v>
      </c>
      <c r="J83" s="299">
        <v>15</v>
      </c>
      <c r="K83" s="289"/>
    </row>
    <row r="84" spans="2:11" s="1" customFormat="1" ht="15" customHeight="1">
      <c r="B84" s="298"/>
      <c r="C84" s="299" t="s">
        <v>989</v>
      </c>
      <c r="D84" s="299"/>
      <c r="E84" s="299"/>
      <c r="F84" s="300" t="s">
        <v>982</v>
      </c>
      <c r="G84" s="299"/>
      <c r="H84" s="299" t="s">
        <v>990</v>
      </c>
      <c r="I84" s="299" t="s">
        <v>978</v>
      </c>
      <c r="J84" s="299">
        <v>15</v>
      </c>
      <c r="K84" s="289"/>
    </row>
    <row r="85" spans="2:11" s="1" customFormat="1" ht="15" customHeight="1">
      <c r="B85" s="298"/>
      <c r="C85" s="299" t="s">
        <v>991</v>
      </c>
      <c r="D85" s="299"/>
      <c r="E85" s="299"/>
      <c r="F85" s="300" t="s">
        <v>982</v>
      </c>
      <c r="G85" s="299"/>
      <c r="H85" s="299" t="s">
        <v>992</v>
      </c>
      <c r="I85" s="299" t="s">
        <v>978</v>
      </c>
      <c r="J85" s="299">
        <v>20</v>
      </c>
      <c r="K85" s="289"/>
    </row>
    <row r="86" spans="2:11" s="1" customFormat="1" ht="15" customHeight="1">
      <c r="B86" s="298"/>
      <c r="C86" s="299" t="s">
        <v>993</v>
      </c>
      <c r="D86" s="299"/>
      <c r="E86" s="299"/>
      <c r="F86" s="300" t="s">
        <v>982</v>
      </c>
      <c r="G86" s="299"/>
      <c r="H86" s="299" t="s">
        <v>994</v>
      </c>
      <c r="I86" s="299" t="s">
        <v>978</v>
      </c>
      <c r="J86" s="299">
        <v>20</v>
      </c>
      <c r="K86" s="289"/>
    </row>
    <row r="87" spans="2:11" s="1" customFormat="1" ht="15" customHeight="1">
      <c r="B87" s="298"/>
      <c r="C87" s="277" t="s">
        <v>995</v>
      </c>
      <c r="D87" s="277"/>
      <c r="E87" s="277"/>
      <c r="F87" s="297" t="s">
        <v>982</v>
      </c>
      <c r="G87" s="296"/>
      <c r="H87" s="277" t="s">
        <v>996</v>
      </c>
      <c r="I87" s="277" t="s">
        <v>978</v>
      </c>
      <c r="J87" s="277">
        <v>50</v>
      </c>
      <c r="K87" s="289"/>
    </row>
    <row r="88" spans="2:11" s="1" customFormat="1" ht="15" customHeight="1">
      <c r="B88" s="298"/>
      <c r="C88" s="277" t="s">
        <v>997</v>
      </c>
      <c r="D88" s="277"/>
      <c r="E88" s="277"/>
      <c r="F88" s="297" t="s">
        <v>982</v>
      </c>
      <c r="G88" s="296"/>
      <c r="H88" s="277" t="s">
        <v>998</v>
      </c>
      <c r="I88" s="277" t="s">
        <v>978</v>
      </c>
      <c r="J88" s="277">
        <v>20</v>
      </c>
      <c r="K88" s="289"/>
    </row>
    <row r="89" spans="2:11" s="1" customFormat="1" ht="15" customHeight="1">
      <c r="B89" s="298"/>
      <c r="C89" s="277" t="s">
        <v>999</v>
      </c>
      <c r="D89" s="277"/>
      <c r="E89" s="277"/>
      <c r="F89" s="297" t="s">
        <v>982</v>
      </c>
      <c r="G89" s="296"/>
      <c r="H89" s="277" t="s">
        <v>1000</v>
      </c>
      <c r="I89" s="277" t="s">
        <v>978</v>
      </c>
      <c r="J89" s="277">
        <v>20</v>
      </c>
      <c r="K89" s="289"/>
    </row>
    <row r="90" spans="2:11" s="1" customFormat="1" ht="15" customHeight="1">
      <c r="B90" s="298"/>
      <c r="C90" s="277" t="s">
        <v>1001</v>
      </c>
      <c r="D90" s="277"/>
      <c r="E90" s="277"/>
      <c r="F90" s="297" t="s">
        <v>982</v>
      </c>
      <c r="G90" s="296"/>
      <c r="H90" s="277" t="s">
        <v>1002</v>
      </c>
      <c r="I90" s="277" t="s">
        <v>978</v>
      </c>
      <c r="J90" s="277">
        <v>50</v>
      </c>
      <c r="K90" s="289"/>
    </row>
    <row r="91" spans="2:11" s="1" customFormat="1" ht="15" customHeight="1">
      <c r="B91" s="298"/>
      <c r="C91" s="277" t="s">
        <v>1003</v>
      </c>
      <c r="D91" s="277"/>
      <c r="E91" s="277"/>
      <c r="F91" s="297" t="s">
        <v>982</v>
      </c>
      <c r="G91" s="296"/>
      <c r="H91" s="277" t="s">
        <v>1003</v>
      </c>
      <c r="I91" s="277" t="s">
        <v>978</v>
      </c>
      <c r="J91" s="277">
        <v>50</v>
      </c>
      <c r="K91" s="289"/>
    </row>
    <row r="92" spans="2:11" s="1" customFormat="1" ht="15" customHeight="1">
      <c r="B92" s="298"/>
      <c r="C92" s="277" t="s">
        <v>1004</v>
      </c>
      <c r="D92" s="277"/>
      <c r="E92" s="277"/>
      <c r="F92" s="297" t="s">
        <v>982</v>
      </c>
      <c r="G92" s="296"/>
      <c r="H92" s="277" t="s">
        <v>1005</v>
      </c>
      <c r="I92" s="277" t="s">
        <v>978</v>
      </c>
      <c r="J92" s="277">
        <v>255</v>
      </c>
      <c r="K92" s="289"/>
    </row>
    <row r="93" spans="2:11" s="1" customFormat="1" ht="15" customHeight="1">
      <c r="B93" s="298"/>
      <c r="C93" s="277" t="s">
        <v>1006</v>
      </c>
      <c r="D93" s="277"/>
      <c r="E93" s="277"/>
      <c r="F93" s="297" t="s">
        <v>976</v>
      </c>
      <c r="G93" s="296"/>
      <c r="H93" s="277" t="s">
        <v>1007</v>
      </c>
      <c r="I93" s="277" t="s">
        <v>1008</v>
      </c>
      <c r="J93" s="277"/>
      <c r="K93" s="289"/>
    </row>
    <row r="94" spans="2:11" s="1" customFormat="1" ht="15" customHeight="1">
      <c r="B94" s="298"/>
      <c r="C94" s="277" t="s">
        <v>1009</v>
      </c>
      <c r="D94" s="277"/>
      <c r="E94" s="277"/>
      <c r="F94" s="297" t="s">
        <v>976</v>
      </c>
      <c r="G94" s="296"/>
      <c r="H94" s="277" t="s">
        <v>1010</v>
      </c>
      <c r="I94" s="277" t="s">
        <v>1011</v>
      </c>
      <c r="J94" s="277"/>
      <c r="K94" s="289"/>
    </row>
    <row r="95" spans="2:11" s="1" customFormat="1" ht="15" customHeight="1">
      <c r="B95" s="298"/>
      <c r="C95" s="277" t="s">
        <v>1012</v>
      </c>
      <c r="D95" s="277"/>
      <c r="E95" s="277"/>
      <c r="F95" s="297" t="s">
        <v>976</v>
      </c>
      <c r="G95" s="296"/>
      <c r="H95" s="277" t="s">
        <v>1012</v>
      </c>
      <c r="I95" s="277" t="s">
        <v>1011</v>
      </c>
      <c r="J95" s="277"/>
      <c r="K95" s="289"/>
    </row>
    <row r="96" spans="2:11" s="1" customFormat="1" ht="15" customHeight="1">
      <c r="B96" s="298"/>
      <c r="C96" s="277" t="s">
        <v>36</v>
      </c>
      <c r="D96" s="277"/>
      <c r="E96" s="277"/>
      <c r="F96" s="297" t="s">
        <v>976</v>
      </c>
      <c r="G96" s="296"/>
      <c r="H96" s="277" t="s">
        <v>1013</v>
      </c>
      <c r="I96" s="277" t="s">
        <v>1011</v>
      </c>
      <c r="J96" s="277"/>
      <c r="K96" s="289"/>
    </row>
    <row r="97" spans="2:11" s="1" customFormat="1" ht="15" customHeight="1">
      <c r="B97" s="298"/>
      <c r="C97" s="277" t="s">
        <v>46</v>
      </c>
      <c r="D97" s="277"/>
      <c r="E97" s="277"/>
      <c r="F97" s="297" t="s">
        <v>976</v>
      </c>
      <c r="G97" s="296"/>
      <c r="H97" s="277" t="s">
        <v>1014</v>
      </c>
      <c r="I97" s="277" t="s">
        <v>1011</v>
      </c>
      <c r="J97" s="277"/>
      <c r="K97" s="289"/>
    </row>
    <row r="98" spans="2:11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pans="2:11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397" t="s">
        <v>1015</v>
      </c>
      <c r="D102" s="397"/>
      <c r="E102" s="397"/>
      <c r="F102" s="397"/>
      <c r="G102" s="397"/>
      <c r="H102" s="397"/>
      <c r="I102" s="397"/>
      <c r="J102" s="397"/>
      <c r="K102" s="289"/>
    </row>
    <row r="103" spans="2:11" s="1" customFormat="1" ht="17.25" customHeight="1">
      <c r="B103" s="288"/>
      <c r="C103" s="290" t="s">
        <v>970</v>
      </c>
      <c r="D103" s="290"/>
      <c r="E103" s="290"/>
      <c r="F103" s="290" t="s">
        <v>971</v>
      </c>
      <c r="G103" s="291"/>
      <c r="H103" s="290" t="s">
        <v>52</v>
      </c>
      <c r="I103" s="290" t="s">
        <v>55</v>
      </c>
      <c r="J103" s="290" t="s">
        <v>972</v>
      </c>
      <c r="K103" s="289"/>
    </row>
    <row r="104" spans="2:11" s="1" customFormat="1" ht="17.25" customHeight="1">
      <c r="B104" s="288"/>
      <c r="C104" s="292" t="s">
        <v>973</v>
      </c>
      <c r="D104" s="292"/>
      <c r="E104" s="292"/>
      <c r="F104" s="293" t="s">
        <v>974</v>
      </c>
      <c r="G104" s="294"/>
      <c r="H104" s="292"/>
      <c r="I104" s="292"/>
      <c r="J104" s="292" t="s">
        <v>975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6"/>
      <c r="H105" s="290"/>
      <c r="I105" s="290"/>
      <c r="J105" s="290"/>
      <c r="K105" s="289"/>
    </row>
    <row r="106" spans="2:11" s="1" customFormat="1" ht="15" customHeight="1">
      <c r="B106" s="288"/>
      <c r="C106" s="277" t="s">
        <v>51</v>
      </c>
      <c r="D106" s="295"/>
      <c r="E106" s="295"/>
      <c r="F106" s="297" t="s">
        <v>976</v>
      </c>
      <c r="G106" s="306"/>
      <c r="H106" s="277" t="s">
        <v>1016</v>
      </c>
      <c r="I106" s="277" t="s">
        <v>978</v>
      </c>
      <c r="J106" s="277">
        <v>20</v>
      </c>
      <c r="K106" s="289"/>
    </row>
    <row r="107" spans="2:11" s="1" customFormat="1" ht="15" customHeight="1">
      <c r="B107" s="288"/>
      <c r="C107" s="277" t="s">
        <v>979</v>
      </c>
      <c r="D107" s="277"/>
      <c r="E107" s="277"/>
      <c r="F107" s="297" t="s">
        <v>976</v>
      </c>
      <c r="G107" s="277"/>
      <c r="H107" s="277" t="s">
        <v>1016</v>
      </c>
      <c r="I107" s="277" t="s">
        <v>978</v>
      </c>
      <c r="J107" s="277">
        <v>120</v>
      </c>
      <c r="K107" s="289"/>
    </row>
    <row r="108" spans="2:11" s="1" customFormat="1" ht="15" customHeight="1">
      <c r="B108" s="298"/>
      <c r="C108" s="277" t="s">
        <v>981</v>
      </c>
      <c r="D108" s="277"/>
      <c r="E108" s="277"/>
      <c r="F108" s="297" t="s">
        <v>982</v>
      </c>
      <c r="G108" s="277"/>
      <c r="H108" s="277" t="s">
        <v>1016</v>
      </c>
      <c r="I108" s="277" t="s">
        <v>978</v>
      </c>
      <c r="J108" s="277">
        <v>50</v>
      </c>
      <c r="K108" s="289"/>
    </row>
    <row r="109" spans="2:11" s="1" customFormat="1" ht="15" customHeight="1">
      <c r="B109" s="298"/>
      <c r="C109" s="277" t="s">
        <v>984</v>
      </c>
      <c r="D109" s="277"/>
      <c r="E109" s="277"/>
      <c r="F109" s="297" t="s">
        <v>976</v>
      </c>
      <c r="G109" s="277"/>
      <c r="H109" s="277" t="s">
        <v>1016</v>
      </c>
      <c r="I109" s="277" t="s">
        <v>986</v>
      </c>
      <c r="J109" s="277"/>
      <c r="K109" s="289"/>
    </row>
    <row r="110" spans="2:11" s="1" customFormat="1" ht="15" customHeight="1">
      <c r="B110" s="298"/>
      <c r="C110" s="277" t="s">
        <v>995</v>
      </c>
      <c r="D110" s="277"/>
      <c r="E110" s="277"/>
      <c r="F110" s="297" t="s">
        <v>982</v>
      </c>
      <c r="G110" s="277"/>
      <c r="H110" s="277" t="s">
        <v>1016</v>
      </c>
      <c r="I110" s="277" t="s">
        <v>978</v>
      </c>
      <c r="J110" s="277">
        <v>50</v>
      </c>
      <c r="K110" s="289"/>
    </row>
    <row r="111" spans="2:11" s="1" customFormat="1" ht="15" customHeight="1">
      <c r="B111" s="298"/>
      <c r="C111" s="277" t="s">
        <v>1003</v>
      </c>
      <c r="D111" s="277"/>
      <c r="E111" s="277"/>
      <c r="F111" s="297" t="s">
        <v>982</v>
      </c>
      <c r="G111" s="277"/>
      <c r="H111" s="277" t="s">
        <v>1016</v>
      </c>
      <c r="I111" s="277" t="s">
        <v>978</v>
      </c>
      <c r="J111" s="277">
        <v>50</v>
      </c>
      <c r="K111" s="289"/>
    </row>
    <row r="112" spans="2:11" s="1" customFormat="1" ht="15" customHeight="1">
      <c r="B112" s="298"/>
      <c r="C112" s="277" t="s">
        <v>1001</v>
      </c>
      <c r="D112" s="277"/>
      <c r="E112" s="277"/>
      <c r="F112" s="297" t="s">
        <v>982</v>
      </c>
      <c r="G112" s="277"/>
      <c r="H112" s="277" t="s">
        <v>1016</v>
      </c>
      <c r="I112" s="277" t="s">
        <v>978</v>
      </c>
      <c r="J112" s="277">
        <v>50</v>
      </c>
      <c r="K112" s="289"/>
    </row>
    <row r="113" spans="2:11" s="1" customFormat="1" ht="15" customHeight="1">
      <c r="B113" s="298"/>
      <c r="C113" s="277" t="s">
        <v>51</v>
      </c>
      <c r="D113" s="277"/>
      <c r="E113" s="277"/>
      <c r="F113" s="297" t="s">
        <v>976</v>
      </c>
      <c r="G113" s="277"/>
      <c r="H113" s="277" t="s">
        <v>1017</v>
      </c>
      <c r="I113" s="277" t="s">
        <v>978</v>
      </c>
      <c r="J113" s="277">
        <v>20</v>
      </c>
      <c r="K113" s="289"/>
    </row>
    <row r="114" spans="2:11" s="1" customFormat="1" ht="15" customHeight="1">
      <c r="B114" s="298"/>
      <c r="C114" s="277" t="s">
        <v>1018</v>
      </c>
      <c r="D114" s="277"/>
      <c r="E114" s="277"/>
      <c r="F114" s="297" t="s">
        <v>976</v>
      </c>
      <c r="G114" s="277"/>
      <c r="H114" s="277" t="s">
        <v>1019</v>
      </c>
      <c r="I114" s="277" t="s">
        <v>978</v>
      </c>
      <c r="J114" s="277">
        <v>120</v>
      </c>
      <c r="K114" s="289"/>
    </row>
    <row r="115" spans="2:11" s="1" customFormat="1" ht="15" customHeight="1">
      <c r="B115" s="298"/>
      <c r="C115" s="277" t="s">
        <v>36</v>
      </c>
      <c r="D115" s="277"/>
      <c r="E115" s="277"/>
      <c r="F115" s="297" t="s">
        <v>976</v>
      </c>
      <c r="G115" s="277"/>
      <c r="H115" s="277" t="s">
        <v>1020</v>
      </c>
      <c r="I115" s="277" t="s">
        <v>1011</v>
      </c>
      <c r="J115" s="277"/>
      <c r="K115" s="289"/>
    </row>
    <row r="116" spans="2:11" s="1" customFormat="1" ht="15" customHeight="1">
      <c r="B116" s="298"/>
      <c r="C116" s="277" t="s">
        <v>46</v>
      </c>
      <c r="D116" s="277"/>
      <c r="E116" s="277"/>
      <c r="F116" s="297" t="s">
        <v>976</v>
      </c>
      <c r="G116" s="277"/>
      <c r="H116" s="277" t="s">
        <v>1021</v>
      </c>
      <c r="I116" s="277" t="s">
        <v>1011</v>
      </c>
      <c r="J116" s="277"/>
      <c r="K116" s="289"/>
    </row>
    <row r="117" spans="2:11" s="1" customFormat="1" ht="15" customHeight="1">
      <c r="B117" s="298"/>
      <c r="C117" s="277" t="s">
        <v>55</v>
      </c>
      <c r="D117" s="277"/>
      <c r="E117" s="277"/>
      <c r="F117" s="297" t="s">
        <v>976</v>
      </c>
      <c r="G117" s="277"/>
      <c r="H117" s="277" t="s">
        <v>1022</v>
      </c>
      <c r="I117" s="277" t="s">
        <v>1023</v>
      </c>
      <c r="J117" s="277"/>
      <c r="K117" s="289"/>
    </row>
    <row r="118" spans="2:11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pans="2:11" s="1" customFormat="1" ht="18.75" customHeight="1">
      <c r="B119" s="308"/>
      <c r="C119" s="274"/>
      <c r="D119" s="274"/>
      <c r="E119" s="274"/>
      <c r="F119" s="309"/>
      <c r="G119" s="274"/>
      <c r="H119" s="274"/>
      <c r="I119" s="274"/>
      <c r="J119" s="274"/>
      <c r="K119" s="308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6" t="s">
        <v>1024</v>
      </c>
      <c r="D122" s="396"/>
      <c r="E122" s="396"/>
      <c r="F122" s="396"/>
      <c r="G122" s="396"/>
      <c r="H122" s="396"/>
      <c r="I122" s="396"/>
      <c r="J122" s="396"/>
      <c r="K122" s="314"/>
    </row>
    <row r="123" spans="2:11" s="1" customFormat="1" ht="17.25" customHeight="1">
      <c r="B123" s="315"/>
      <c r="C123" s="290" t="s">
        <v>970</v>
      </c>
      <c r="D123" s="290"/>
      <c r="E123" s="290"/>
      <c r="F123" s="290" t="s">
        <v>971</v>
      </c>
      <c r="G123" s="291"/>
      <c r="H123" s="290" t="s">
        <v>52</v>
      </c>
      <c r="I123" s="290" t="s">
        <v>55</v>
      </c>
      <c r="J123" s="290" t="s">
        <v>972</v>
      </c>
      <c r="K123" s="316"/>
    </row>
    <row r="124" spans="2:11" s="1" customFormat="1" ht="17.25" customHeight="1">
      <c r="B124" s="315"/>
      <c r="C124" s="292" t="s">
        <v>973</v>
      </c>
      <c r="D124" s="292"/>
      <c r="E124" s="292"/>
      <c r="F124" s="293" t="s">
        <v>974</v>
      </c>
      <c r="G124" s="294"/>
      <c r="H124" s="292"/>
      <c r="I124" s="292"/>
      <c r="J124" s="292" t="s">
        <v>975</v>
      </c>
      <c r="K124" s="316"/>
    </row>
    <row r="125" spans="2:11" s="1" customFormat="1" ht="5.25" customHeight="1">
      <c r="B125" s="317"/>
      <c r="C125" s="295"/>
      <c r="D125" s="295"/>
      <c r="E125" s="295"/>
      <c r="F125" s="295"/>
      <c r="G125" s="277"/>
      <c r="H125" s="295"/>
      <c r="I125" s="295"/>
      <c r="J125" s="295"/>
      <c r="K125" s="318"/>
    </row>
    <row r="126" spans="2:11" s="1" customFormat="1" ht="15" customHeight="1">
      <c r="B126" s="317"/>
      <c r="C126" s="277" t="s">
        <v>979</v>
      </c>
      <c r="D126" s="295"/>
      <c r="E126" s="295"/>
      <c r="F126" s="297" t="s">
        <v>976</v>
      </c>
      <c r="G126" s="277"/>
      <c r="H126" s="277" t="s">
        <v>1016</v>
      </c>
      <c r="I126" s="277" t="s">
        <v>978</v>
      </c>
      <c r="J126" s="277">
        <v>120</v>
      </c>
      <c r="K126" s="319"/>
    </row>
    <row r="127" spans="2:11" s="1" customFormat="1" ht="15" customHeight="1">
      <c r="B127" s="317"/>
      <c r="C127" s="277" t="s">
        <v>1025</v>
      </c>
      <c r="D127" s="277"/>
      <c r="E127" s="277"/>
      <c r="F127" s="297" t="s">
        <v>976</v>
      </c>
      <c r="G127" s="277"/>
      <c r="H127" s="277" t="s">
        <v>1026</v>
      </c>
      <c r="I127" s="277" t="s">
        <v>978</v>
      </c>
      <c r="J127" s="277" t="s">
        <v>1027</v>
      </c>
      <c r="K127" s="319"/>
    </row>
    <row r="128" spans="2:11" s="1" customFormat="1" ht="15" customHeight="1">
      <c r="B128" s="317"/>
      <c r="C128" s="277" t="s">
        <v>924</v>
      </c>
      <c r="D128" s="277"/>
      <c r="E128" s="277"/>
      <c r="F128" s="297" t="s">
        <v>976</v>
      </c>
      <c r="G128" s="277"/>
      <c r="H128" s="277" t="s">
        <v>1028</v>
      </c>
      <c r="I128" s="277" t="s">
        <v>978</v>
      </c>
      <c r="J128" s="277" t="s">
        <v>1027</v>
      </c>
      <c r="K128" s="319"/>
    </row>
    <row r="129" spans="2:11" s="1" customFormat="1" ht="15" customHeight="1">
      <c r="B129" s="317"/>
      <c r="C129" s="277" t="s">
        <v>987</v>
      </c>
      <c r="D129" s="277"/>
      <c r="E129" s="277"/>
      <c r="F129" s="297" t="s">
        <v>982</v>
      </c>
      <c r="G129" s="277"/>
      <c r="H129" s="277" t="s">
        <v>988</v>
      </c>
      <c r="I129" s="277" t="s">
        <v>978</v>
      </c>
      <c r="J129" s="277">
        <v>15</v>
      </c>
      <c r="K129" s="319"/>
    </row>
    <row r="130" spans="2:11" s="1" customFormat="1" ht="15" customHeight="1">
      <c r="B130" s="317"/>
      <c r="C130" s="299" t="s">
        <v>989</v>
      </c>
      <c r="D130" s="299"/>
      <c r="E130" s="299"/>
      <c r="F130" s="300" t="s">
        <v>982</v>
      </c>
      <c r="G130" s="299"/>
      <c r="H130" s="299" t="s">
        <v>990</v>
      </c>
      <c r="I130" s="299" t="s">
        <v>978</v>
      </c>
      <c r="J130" s="299">
        <v>15</v>
      </c>
      <c r="K130" s="319"/>
    </row>
    <row r="131" spans="2:11" s="1" customFormat="1" ht="15" customHeight="1">
      <c r="B131" s="317"/>
      <c r="C131" s="299" t="s">
        <v>991</v>
      </c>
      <c r="D131" s="299"/>
      <c r="E131" s="299"/>
      <c r="F131" s="300" t="s">
        <v>982</v>
      </c>
      <c r="G131" s="299"/>
      <c r="H131" s="299" t="s">
        <v>992</v>
      </c>
      <c r="I131" s="299" t="s">
        <v>978</v>
      </c>
      <c r="J131" s="299">
        <v>20</v>
      </c>
      <c r="K131" s="319"/>
    </row>
    <row r="132" spans="2:11" s="1" customFormat="1" ht="15" customHeight="1">
      <c r="B132" s="317"/>
      <c r="C132" s="299" t="s">
        <v>993</v>
      </c>
      <c r="D132" s="299"/>
      <c r="E132" s="299"/>
      <c r="F132" s="300" t="s">
        <v>982</v>
      </c>
      <c r="G132" s="299"/>
      <c r="H132" s="299" t="s">
        <v>994</v>
      </c>
      <c r="I132" s="299" t="s">
        <v>978</v>
      </c>
      <c r="J132" s="299">
        <v>20</v>
      </c>
      <c r="K132" s="319"/>
    </row>
    <row r="133" spans="2:11" s="1" customFormat="1" ht="15" customHeight="1">
      <c r="B133" s="317"/>
      <c r="C133" s="277" t="s">
        <v>981</v>
      </c>
      <c r="D133" s="277"/>
      <c r="E133" s="277"/>
      <c r="F133" s="297" t="s">
        <v>982</v>
      </c>
      <c r="G133" s="277"/>
      <c r="H133" s="277" t="s">
        <v>1016</v>
      </c>
      <c r="I133" s="277" t="s">
        <v>978</v>
      </c>
      <c r="J133" s="277">
        <v>50</v>
      </c>
      <c r="K133" s="319"/>
    </row>
    <row r="134" spans="2:11" s="1" customFormat="1" ht="15" customHeight="1">
      <c r="B134" s="317"/>
      <c r="C134" s="277" t="s">
        <v>995</v>
      </c>
      <c r="D134" s="277"/>
      <c r="E134" s="277"/>
      <c r="F134" s="297" t="s">
        <v>982</v>
      </c>
      <c r="G134" s="277"/>
      <c r="H134" s="277" t="s">
        <v>1016</v>
      </c>
      <c r="I134" s="277" t="s">
        <v>978</v>
      </c>
      <c r="J134" s="277">
        <v>50</v>
      </c>
      <c r="K134" s="319"/>
    </row>
    <row r="135" spans="2:11" s="1" customFormat="1" ht="15" customHeight="1">
      <c r="B135" s="317"/>
      <c r="C135" s="277" t="s">
        <v>1001</v>
      </c>
      <c r="D135" s="277"/>
      <c r="E135" s="277"/>
      <c r="F135" s="297" t="s">
        <v>982</v>
      </c>
      <c r="G135" s="277"/>
      <c r="H135" s="277" t="s">
        <v>1016</v>
      </c>
      <c r="I135" s="277" t="s">
        <v>978</v>
      </c>
      <c r="J135" s="277">
        <v>50</v>
      </c>
      <c r="K135" s="319"/>
    </row>
    <row r="136" spans="2:11" s="1" customFormat="1" ht="15" customHeight="1">
      <c r="B136" s="317"/>
      <c r="C136" s="277" t="s">
        <v>1003</v>
      </c>
      <c r="D136" s="277"/>
      <c r="E136" s="277"/>
      <c r="F136" s="297" t="s">
        <v>982</v>
      </c>
      <c r="G136" s="277"/>
      <c r="H136" s="277" t="s">
        <v>1016</v>
      </c>
      <c r="I136" s="277" t="s">
        <v>978</v>
      </c>
      <c r="J136" s="277">
        <v>50</v>
      </c>
      <c r="K136" s="319"/>
    </row>
    <row r="137" spans="2:11" s="1" customFormat="1" ht="15" customHeight="1">
      <c r="B137" s="317"/>
      <c r="C137" s="277" t="s">
        <v>1004</v>
      </c>
      <c r="D137" s="277"/>
      <c r="E137" s="277"/>
      <c r="F137" s="297" t="s">
        <v>982</v>
      </c>
      <c r="G137" s="277"/>
      <c r="H137" s="277" t="s">
        <v>1029</v>
      </c>
      <c r="I137" s="277" t="s">
        <v>978</v>
      </c>
      <c r="J137" s="277">
        <v>255</v>
      </c>
      <c r="K137" s="319"/>
    </row>
    <row r="138" spans="2:11" s="1" customFormat="1" ht="15" customHeight="1">
      <c r="B138" s="317"/>
      <c r="C138" s="277" t="s">
        <v>1006</v>
      </c>
      <c r="D138" s="277"/>
      <c r="E138" s="277"/>
      <c r="F138" s="297" t="s">
        <v>976</v>
      </c>
      <c r="G138" s="277"/>
      <c r="H138" s="277" t="s">
        <v>1030</v>
      </c>
      <c r="I138" s="277" t="s">
        <v>1008</v>
      </c>
      <c r="J138" s="277"/>
      <c r="K138" s="319"/>
    </row>
    <row r="139" spans="2:11" s="1" customFormat="1" ht="15" customHeight="1">
      <c r="B139" s="317"/>
      <c r="C139" s="277" t="s">
        <v>1009</v>
      </c>
      <c r="D139" s="277"/>
      <c r="E139" s="277"/>
      <c r="F139" s="297" t="s">
        <v>976</v>
      </c>
      <c r="G139" s="277"/>
      <c r="H139" s="277" t="s">
        <v>1031</v>
      </c>
      <c r="I139" s="277" t="s">
        <v>1011</v>
      </c>
      <c r="J139" s="277"/>
      <c r="K139" s="319"/>
    </row>
    <row r="140" spans="2:11" s="1" customFormat="1" ht="15" customHeight="1">
      <c r="B140" s="317"/>
      <c r="C140" s="277" t="s">
        <v>1012</v>
      </c>
      <c r="D140" s="277"/>
      <c r="E140" s="277"/>
      <c r="F140" s="297" t="s">
        <v>976</v>
      </c>
      <c r="G140" s="277"/>
      <c r="H140" s="277" t="s">
        <v>1012</v>
      </c>
      <c r="I140" s="277" t="s">
        <v>1011</v>
      </c>
      <c r="J140" s="277"/>
      <c r="K140" s="319"/>
    </row>
    <row r="141" spans="2:11" s="1" customFormat="1" ht="15" customHeight="1">
      <c r="B141" s="317"/>
      <c r="C141" s="277" t="s">
        <v>36</v>
      </c>
      <c r="D141" s="277"/>
      <c r="E141" s="277"/>
      <c r="F141" s="297" t="s">
        <v>976</v>
      </c>
      <c r="G141" s="277"/>
      <c r="H141" s="277" t="s">
        <v>1032</v>
      </c>
      <c r="I141" s="277" t="s">
        <v>1011</v>
      </c>
      <c r="J141" s="277"/>
      <c r="K141" s="319"/>
    </row>
    <row r="142" spans="2:11" s="1" customFormat="1" ht="15" customHeight="1">
      <c r="B142" s="317"/>
      <c r="C142" s="277" t="s">
        <v>1033</v>
      </c>
      <c r="D142" s="277"/>
      <c r="E142" s="277"/>
      <c r="F142" s="297" t="s">
        <v>976</v>
      </c>
      <c r="G142" s="277"/>
      <c r="H142" s="277" t="s">
        <v>1034</v>
      </c>
      <c r="I142" s="277" t="s">
        <v>1011</v>
      </c>
      <c r="J142" s="277"/>
      <c r="K142" s="319"/>
    </row>
    <row r="143" spans="2:11" s="1" customFormat="1" ht="15" customHeight="1">
      <c r="B143" s="320"/>
      <c r="C143" s="321"/>
      <c r="D143" s="321"/>
      <c r="E143" s="321"/>
      <c r="F143" s="321"/>
      <c r="G143" s="321"/>
      <c r="H143" s="321"/>
      <c r="I143" s="321"/>
      <c r="J143" s="321"/>
      <c r="K143" s="322"/>
    </row>
    <row r="144" spans="2:11" s="1" customFormat="1" ht="18.75" customHeight="1">
      <c r="B144" s="274"/>
      <c r="C144" s="274"/>
      <c r="D144" s="274"/>
      <c r="E144" s="274"/>
      <c r="F144" s="309"/>
      <c r="G144" s="274"/>
      <c r="H144" s="274"/>
      <c r="I144" s="274"/>
      <c r="J144" s="274"/>
      <c r="K144" s="274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397" t="s">
        <v>1035</v>
      </c>
      <c r="D147" s="397"/>
      <c r="E147" s="397"/>
      <c r="F147" s="397"/>
      <c r="G147" s="397"/>
      <c r="H147" s="397"/>
      <c r="I147" s="397"/>
      <c r="J147" s="397"/>
      <c r="K147" s="289"/>
    </row>
    <row r="148" spans="2:11" s="1" customFormat="1" ht="17.25" customHeight="1">
      <c r="B148" s="288"/>
      <c r="C148" s="290" t="s">
        <v>970</v>
      </c>
      <c r="D148" s="290"/>
      <c r="E148" s="290"/>
      <c r="F148" s="290" t="s">
        <v>971</v>
      </c>
      <c r="G148" s="291"/>
      <c r="H148" s="290" t="s">
        <v>52</v>
      </c>
      <c r="I148" s="290" t="s">
        <v>55</v>
      </c>
      <c r="J148" s="290" t="s">
        <v>972</v>
      </c>
      <c r="K148" s="289"/>
    </row>
    <row r="149" spans="2:11" s="1" customFormat="1" ht="17.25" customHeight="1">
      <c r="B149" s="288"/>
      <c r="C149" s="292" t="s">
        <v>973</v>
      </c>
      <c r="D149" s="292"/>
      <c r="E149" s="292"/>
      <c r="F149" s="293" t="s">
        <v>974</v>
      </c>
      <c r="G149" s="294"/>
      <c r="H149" s="292"/>
      <c r="I149" s="292"/>
      <c r="J149" s="292" t="s">
        <v>975</v>
      </c>
      <c r="K149" s="289"/>
    </row>
    <row r="150" spans="2:11" s="1" customFormat="1" ht="5.25" customHeight="1">
      <c r="B150" s="298"/>
      <c r="C150" s="295"/>
      <c r="D150" s="295"/>
      <c r="E150" s="295"/>
      <c r="F150" s="295"/>
      <c r="G150" s="296"/>
      <c r="H150" s="295"/>
      <c r="I150" s="295"/>
      <c r="J150" s="295"/>
      <c r="K150" s="319"/>
    </row>
    <row r="151" spans="2:11" s="1" customFormat="1" ht="15" customHeight="1">
      <c r="B151" s="298"/>
      <c r="C151" s="323" t="s">
        <v>979</v>
      </c>
      <c r="D151" s="277"/>
      <c r="E151" s="277"/>
      <c r="F151" s="324" t="s">
        <v>976</v>
      </c>
      <c r="G151" s="277"/>
      <c r="H151" s="323" t="s">
        <v>1016</v>
      </c>
      <c r="I151" s="323" t="s">
        <v>978</v>
      </c>
      <c r="J151" s="323">
        <v>120</v>
      </c>
      <c r="K151" s="319"/>
    </row>
    <row r="152" spans="2:11" s="1" customFormat="1" ht="15" customHeight="1">
      <c r="B152" s="298"/>
      <c r="C152" s="323" t="s">
        <v>1025</v>
      </c>
      <c r="D152" s="277"/>
      <c r="E152" s="277"/>
      <c r="F152" s="324" t="s">
        <v>976</v>
      </c>
      <c r="G152" s="277"/>
      <c r="H152" s="323" t="s">
        <v>1036</v>
      </c>
      <c r="I152" s="323" t="s">
        <v>978</v>
      </c>
      <c r="J152" s="323" t="s">
        <v>1027</v>
      </c>
      <c r="K152" s="319"/>
    </row>
    <row r="153" spans="2:11" s="1" customFormat="1" ht="15" customHeight="1">
      <c r="B153" s="298"/>
      <c r="C153" s="323" t="s">
        <v>924</v>
      </c>
      <c r="D153" s="277"/>
      <c r="E153" s="277"/>
      <c r="F153" s="324" t="s">
        <v>976</v>
      </c>
      <c r="G153" s="277"/>
      <c r="H153" s="323" t="s">
        <v>1037</v>
      </c>
      <c r="I153" s="323" t="s">
        <v>978</v>
      </c>
      <c r="J153" s="323" t="s">
        <v>1027</v>
      </c>
      <c r="K153" s="319"/>
    </row>
    <row r="154" spans="2:11" s="1" customFormat="1" ht="15" customHeight="1">
      <c r="B154" s="298"/>
      <c r="C154" s="323" t="s">
        <v>981</v>
      </c>
      <c r="D154" s="277"/>
      <c r="E154" s="277"/>
      <c r="F154" s="324" t="s">
        <v>982</v>
      </c>
      <c r="G154" s="277"/>
      <c r="H154" s="323" t="s">
        <v>1016</v>
      </c>
      <c r="I154" s="323" t="s">
        <v>978</v>
      </c>
      <c r="J154" s="323">
        <v>50</v>
      </c>
      <c r="K154" s="319"/>
    </row>
    <row r="155" spans="2:11" s="1" customFormat="1" ht="15" customHeight="1">
      <c r="B155" s="298"/>
      <c r="C155" s="323" t="s">
        <v>984</v>
      </c>
      <c r="D155" s="277"/>
      <c r="E155" s="277"/>
      <c r="F155" s="324" t="s">
        <v>976</v>
      </c>
      <c r="G155" s="277"/>
      <c r="H155" s="323" t="s">
        <v>1016</v>
      </c>
      <c r="I155" s="323" t="s">
        <v>986</v>
      </c>
      <c r="J155" s="323"/>
      <c r="K155" s="319"/>
    </row>
    <row r="156" spans="2:11" s="1" customFormat="1" ht="15" customHeight="1">
      <c r="B156" s="298"/>
      <c r="C156" s="323" t="s">
        <v>995</v>
      </c>
      <c r="D156" s="277"/>
      <c r="E156" s="277"/>
      <c r="F156" s="324" t="s">
        <v>982</v>
      </c>
      <c r="G156" s="277"/>
      <c r="H156" s="323" t="s">
        <v>1016</v>
      </c>
      <c r="I156" s="323" t="s">
        <v>978</v>
      </c>
      <c r="J156" s="323">
        <v>50</v>
      </c>
      <c r="K156" s="319"/>
    </row>
    <row r="157" spans="2:11" s="1" customFormat="1" ht="15" customHeight="1">
      <c r="B157" s="298"/>
      <c r="C157" s="323" t="s">
        <v>1003</v>
      </c>
      <c r="D157" s="277"/>
      <c r="E157" s="277"/>
      <c r="F157" s="324" t="s">
        <v>982</v>
      </c>
      <c r="G157" s="277"/>
      <c r="H157" s="323" t="s">
        <v>1016</v>
      </c>
      <c r="I157" s="323" t="s">
        <v>978</v>
      </c>
      <c r="J157" s="323">
        <v>50</v>
      </c>
      <c r="K157" s="319"/>
    </row>
    <row r="158" spans="2:11" s="1" customFormat="1" ht="15" customHeight="1">
      <c r="B158" s="298"/>
      <c r="C158" s="323" t="s">
        <v>1001</v>
      </c>
      <c r="D158" s="277"/>
      <c r="E158" s="277"/>
      <c r="F158" s="324" t="s">
        <v>982</v>
      </c>
      <c r="G158" s="277"/>
      <c r="H158" s="323" t="s">
        <v>1016</v>
      </c>
      <c r="I158" s="323" t="s">
        <v>978</v>
      </c>
      <c r="J158" s="323">
        <v>50</v>
      </c>
      <c r="K158" s="319"/>
    </row>
    <row r="159" spans="2:11" s="1" customFormat="1" ht="15" customHeight="1">
      <c r="B159" s="298"/>
      <c r="C159" s="323" t="s">
        <v>94</v>
      </c>
      <c r="D159" s="277"/>
      <c r="E159" s="277"/>
      <c r="F159" s="324" t="s">
        <v>976</v>
      </c>
      <c r="G159" s="277"/>
      <c r="H159" s="323" t="s">
        <v>1038</v>
      </c>
      <c r="I159" s="323" t="s">
        <v>978</v>
      </c>
      <c r="J159" s="323" t="s">
        <v>1039</v>
      </c>
      <c r="K159" s="319"/>
    </row>
    <row r="160" spans="2:11" s="1" customFormat="1" ht="15" customHeight="1">
      <c r="B160" s="298"/>
      <c r="C160" s="323" t="s">
        <v>1040</v>
      </c>
      <c r="D160" s="277"/>
      <c r="E160" s="277"/>
      <c r="F160" s="324" t="s">
        <v>976</v>
      </c>
      <c r="G160" s="277"/>
      <c r="H160" s="323" t="s">
        <v>1041</v>
      </c>
      <c r="I160" s="323" t="s">
        <v>1011</v>
      </c>
      <c r="J160" s="323"/>
      <c r="K160" s="319"/>
    </row>
    <row r="161" spans="2:11" s="1" customFormat="1" ht="15" customHeight="1">
      <c r="B161" s="325"/>
      <c r="C161" s="307"/>
      <c r="D161" s="307"/>
      <c r="E161" s="307"/>
      <c r="F161" s="307"/>
      <c r="G161" s="307"/>
      <c r="H161" s="307"/>
      <c r="I161" s="307"/>
      <c r="J161" s="307"/>
      <c r="K161" s="326"/>
    </row>
    <row r="162" spans="2:11" s="1" customFormat="1" ht="18.75" customHeight="1">
      <c r="B162" s="274"/>
      <c r="C162" s="277"/>
      <c r="D162" s="277"/>
      <c r="E162" s="277"/>
      <c r="F162" s="297"/>
      <c r="G162" s="277"/>
      <c r="H162" s="277"/>
      <c r="I162" s="277"/>
      <c r="J162" s="277"/>
      <c r="K162" s="274"/>
    </row>
    <row r="163" spans="2:11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pans="2:11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pans="2:11" s="1" customFormat="1" ht="45" customHeight="1">
      <c r="B165" s="269"/>
      <c r="C165" s="396" t="s">
        <v>1042</v>
      </c>
      <c r="D165" s="396"/>
      <c r="E165" s="396"/>
      <c r="F165" s="396"/>
      <c r="G165" s="396"/>
      <c r="H165" s="396"/>
      <c r="I165" s="396"/>
      <c r="J165" s="396"/>
      <c r="K165" s="270"/>
    </row>
    <row r="166" spans="2:11" s="1" customFormat="1" ht="17.25" customHeight="1">
      <c r="B166" s="269"/>
      <c r="C166" s="290" t="s">
        <v>970</v>
      </c>
      <c r="D166" s="290"/>
      <c r="E166" s="290"/>
      <c r="F166" s="290" t="s">
        <v>971</v>
      </c>
      <c r="G166" s="327"/>
      <c r="H166" s="328" t="s">
        <v>52</v>
      </c>
      <c r="I166" s="328" t="s">
        <v>55</v>
      </c>
      <c r="J166" s="290" t="s">
        <v>972</v>
      </c>
      <c r="K166" s="270"/>
    </row>
    <row r="167" spans="2:11" s="1" customFormat="1" ht="17.25" customHeight="1">
      <c r="B167" s="271"/>
      <c r="C167" s="292" t="s">
        <v>973</v>
      </c>
      <c r="D167" s="292"/>
      <c r="E167" s="292"/>
      <c r="F167" s="293" t="s">
        <v>974</v>
      </c>
      <c r="G167" s="329"/>
      <c r="H167" s="330"/>
      <c r="I167" s="330"/>
      <c r="J167" s="292" t="s">
        <v>975</v>
      </c>
      <c r="K167" s="272"/>
    </row>
    <row r="168" spans="2:11" s="1" customFormat="1" ht="5.25" customHeight="1">
      <c r="B168" s="298"/>
      <c r="C168" s="295"/>
      <c r="D168" s="295"/>
      <c r="E168" s="295"/>
      <c r="F168" s="295"/>
      <c r="G168" s="296"/>
      <c r="H168" s="295"/>
      <c r="I168" s="295"/>
      <c r="J168" s="295"/>
      <c r="K168" s="319"/>
    </row>
    <row r="169" spans="2:11" s="1" customFormat="1" ht="15" customHeight="1">
      <c r="B169" s="298"/>
      <c r="C169" s="277" t="s">
        <v>979</v>
      </c>
      <c r="D169" s="277"/>
      <c r="E169" s="277"/>
      <c r="F169" s="297" t="s">
        <v>976</v>
      </c>
      <c r="G169" s="277"/>
      <c r="H169" s="277" t="s">
        <v>1016</v>
      </c>
      <c r="I169" s="277" t="s">
        <v>978</v>
      </c>
      <c r="J169" s="277">
        <v>120</v>
      </c>
      <c r="K169" s="319"/>
    </row>
    <row r="170" spans="2:11" s="1" customFormat="1" ht="15" customHeight="1">
      <c r="B170" s="298"/>
      <c r="C170" s="277" t="s">
        <v>1025</v>
      </c>
      <c r="D170" s="277"/>
      <c r="E170" s="277"/>
      <c r="F170" s="297" t="s">
        <v>976</v>
      </c>
      <c r="G170" s="277"/>
      <c r="H170" s="277" t="s">
        <v>1026</v>
      </c>
      <c r="I170" s="277" t="s">
        <v>978</v>
      </c>
      <c r="J170" s="277" t="s">
        <v>1027</v>
      </c>
      <c r="K170" s="319"/>
    </row>
    <row r="171" spans="2:11" s="1" customFormat="1" ht="15" customHeight="1">
      <c r="B171" s="298"/>
      <c r="C171" s="277" t="s">
        <v>924</v>
      </c>
      <c r="D171" s="277"/>
      <c r="E171" s="277"/>
      <c r="F171" s="297" t="s">
        <v>976</v>
      </c>
      <c r="G171" s="277"/>
      <c r="H171" s="277" t="s">
        <v>1043</v>
      </c>
      <c r="I171" s="277" t="s">
        <v>978</v>
      </c>
      <c r="J171" s="277" t="s">
        <v>1027</v>
      </c>
      <c r="K171" s="319"/>
    </row>
    <row r="172" spans="2:11" s="1" customFormat="1" ht="15" customHeight="1">
      <c r="B172" s="298"/>
      <c r="C172" s="277" t="s">
        <v>981</v>
      </c>
      <c r="D172" s="277"/>
      <c r="E172" s="277"/>
      <c r="F172" s="297" t="s">
        <v>982</v>
      </c>
      <c r="G172" s="277"/>
      <c r="H172" s="277" t="s">
        <v>1043</v>
      </c>
      <c r="I172" s="277" t="s">
        <v>978</v>
      </c>
      <c r="J172" s="277">
        <v>50</v>
      </c>
      <c r="K172" s="319"/>
    </row>
    <row r="173" spans="2:11" s="1" customFormat="1" ht="15" customHeight="1">
      <c r="B173" s="298"/>
      <c r="C173" s="277" t="s">
        <v>984</v>
      </c>
      <c r="D173" s="277"/>
      <c r="E173" s="277"/>
      <c r="F173" s="297" t="s">
        <v>976</v>
      </c>
      <c r="G173" s="277"/>
      <c r="H173" s="277" t="s">
        <v>1043</v>
      </c>
      <c r="I173" s="277" t="s">
        <v>986</v>
      </c>
      <c r="J173" s="277"/>
      <c r="K173" s="319"/>
    </row>
    <row r="174" spans="2:11" s="1" customFormat="1" ht="15" customHeight="1">
      <c r="B174" s="298"/>
      <c r="C174" s="277" t="s">
        <v>995</v>
      </c>
      <c r="D174" s="277"/>
      <c r="E174" s="277"/>
      <c r="F174" s="297" t="s">
        <v>982</v>
      </c>
      <c r="G174" s="277"/>
      <c r="H174" s="277" t="s">
        <v>1043</v>
      </c>
      <c r="I174" s="277" t="s">
        <v>978</v>
      </c>
      <c r="J174" s="277">
        <v>50</v>
      </c>
      <c r="K174" s="319"/>
    </row>
    <row r="175" spans="2:11" s="1" customFormat="1" ht="15" customHeight="1">
      <c r="B175" s="298"/>
      <c r="C175" s="277" t="s">
        <v>1003</v>
      </c>
      <c r="D175" s="277"/>
      <c r="E175" s="277"/>
      <c r="F175" s="297" t="s">
        <v>982</v>
      </c>
      <c r="G175" s="277"/>
      <c r="H175" s="277" t="s">
        <v>1043</v>
      </c>
      <c r="I175" s="277" t="s">
        <v>978</v>
      </c>
      <c r="J175" s="277">
        <v>50</v>
      </c>
      <c r="K175" s="319"/>
    </row>
    <row r="176" spans="2:11" s="1" customFormat="1" ht="15" customHeight="1">
      <c r="B176" s="298"/>
      <c r="C176" s="277" t="s">
        <v>1001</v>
      </c>
      <c r="D176" s="277"/>
      <c r="E176" s="277"/>
      <c r="F176" s="297" t="s">
        <v>982</v>
      </c>
      <c r="G176" s="277"/>
      <c r="H176" s="277" t="s">
        <v>1043</v>
      </c>
      <c r="I176" s="277" t="s">
        <v>978</v>
      </c>
      <c r="J176" s="277">
        <v>50</v>
      </c>
      <c r="K176" s="319"/>
    </row>
    <row r="177" spans="2:11" s="1" customFormat="1" ht="15" customHeight="1">
      <c r="B177" s="298"/>
      <c r="C177" s="277" t="s">
        <v>121</v>
      </c>
      <c r="D177" s="277"/>
      <c r="E177" s="277"/>
      <c r="F177" s="297" t="s">
        <v>976</v>
      </c>
      <c r="G177" s="277"/>
      <c r="H177" s="277" t="s">
        <v>1044</v>
      </c>
      <c r="I177" s="277" t="s">
        <v>1045</v>
      </c>
      <c r="J177" s="277"/>
      <c r="K177" s="319"/>
    </row>
    <row r="178" spans="2:11" s="1" customFormat="1" ht="15" customHeight="1">
      <c r="B178" s="298"/>
      <c r="C178" s="277" t="s">
        <v>55</v>
      </c>
      <c r="D178" s="277"/>
      <c r="E178" s="277"/>
      <c r="F178" s="297" t="s">
        <v>976</v>
      </c>
      <c r="G178" s="277"/>
      <c r="H178" s="277" t="s">
        <v>1046</v>
      </c>
      <c r="I178" s="277" t="s">
        <v>1047</v>
      </c>
      <c r="J178" s="277">
        <v>1</v>
      </c>
      <c r="K178" s="319"/>
    </row>
    <row r="179" spans="2:11" s="1" customFormat="1" ht="15" customHeight="1">
      <c r="B179" s="298"/>
      <c r="C179" s="277" t="s">
        <v>51</v>
      </c>
      <c r="D179" s="277"/>
      <c r="E179" s="277"/>
      <c r="F179" s="297" t="s">
        <v>976</v>
      </c>
      <c r="G179" s="277"/>
      <c r="H179" s="277" t="s">
        <v>1048</v>
      </c>
      <c r="I179" s="277" t="s">
        <v>978</v>
      </c>
      <c r="J179" s="277">
        <v>20</v>
      </c>
      <c r="K179" s="319"/>
    </row>
    <row r="180" spans="2:11" s="1" customFormat="1" ht="15" customHeight="1">
      <c r="B180" s="298"/>
      <c r="C180" s="277" t="s">
        <v>52</v>
      </c>
      <c r="D180" s="277"/>
      <c r="E180" s="277"/>
      <c r="F180" s="297" t="s">
        <v>976</v>
      </c>
      <c r="G180" s="277"/>
      <c r="H180" s="277" t="s">
        <v>1049</v>
      </c>
      <c r="I180" s="277" t="s">
        <v>978</v>
      </c>
      <c r="J180" s="277">
        <v>255</v>
      </c>
      <c r="K180" s="319"/>
    </row>
    <row r="181" spans="2:11" s="1" customFormat="1" ht="15" customHeight="1">
      <c r="B181" s="298"/>
      <c r="C181" s="277" t="s">
        <v>122</v>
      </c>
      <c r="D181" s="277"/>
      <c r="E181" s="277"/>
      <c r="F181" s="297" t="s">
        <v>976</v>
      </c>
      <c r="G181" s="277"/>
      <c r="H181" s="277" t="s">
        <v>940</v>
      </c>
      <c r="I181" s="277" t="s">
        <v>978</v>
      </c>
      <c r="J181" s="277">
        <v>10</v>
      </c>
      <c r="K181" s="319"/>
    </row>
    <row r="182" spans="2:11" s="1" customFormat="1" ht="15" customHeight="1">
      <c r="B182" s="298"/>
      <c r="C182" s="277" t="s">
        <v>123</v>
      </c>
      <c r="D182" s="277"/>
      <c r="E182" s="277"/>
      <c r="F182" s="297" t="s">
        <v>976</v>
      </c>
      <c r="G182" s="277"/>
      <c r="H182" s="277" t="s">
        <v>1050</v>
      </c>
      <c r="I182" s="277" t="s">
        <v>1011</v>
      </c>
      <c r="J182" s="277"/>
      <c r="K182" s="319"/>
    </row>
    <row r="183" spans="2:11" s="1" customFormat="1" ht="15" customHeight="1">
      <c r="B183" s="298"/>
      <c r="C183" s="277" t="s">
        <v>1051</v>
      </c>
      <c r="D183" s="277"/>
      <c r="E183" s="277"/>
      <c r="F183" s="297" t="s">
        <v>976</v>
      </c>
      <c r="G183" s="277"/>
      <c r="H183" s="277" t="s">
        <v>1052</v>
      </c>
      <c r="I183" s="277" t="s">
        <v>1011</v>
      </c>
      <c r="J183" s="277"/>
      <c r="K183" s="319"/>
    </row>
    <row r="184" spans="2:11" s="1" customFormat="1" ht="15" customHeight="1">
      <c r="B184" s="298"/>
      <c r="C184" s="277" t="s">
        <v>1040</v>
      </c>
      <c r="D184" s="277"/>
      <c r="E184" s="277"/>
      <c r="F184" s="297" t="s">
        <v>976</v>
      </c>
      <c r="G184" s="277"/>
      <c r="H184" s="277" t="s">
        <v>1053</v>
      </c>
      <c r="I184" s="277" t="s">
        <v>1011</v>
      </c>
      <c r="J184" s="277"/>
      <c r="K184" s="319"/>
    </row>
    <row r="185" spans="2:11" s="1" customFormat="1" ht="15" customHeight="1">
      <c r="B185" s="298"/>
      <c r="C185" s="277" t="s">
        <v>125</v>
      </c>
      <c r="D185" s="277"/>
      <c r="E185" s="277"/>
      <c r="F185" s="297" t="s">
        <v>982</v>
      </c>
      <c r="G185" s="277"/>
      <c r="H185" s="277" t="s">
        <v>1054</v>
      </c>
      <c r="I185" s="277" t="s">
        <v>978</v>
      </c>
      <c r="J185" s="277">
        <v>50</v>
      </c>
      <c r="K185" s="319"/>
    </row>
    <row r="186" spans="2:11" s="1" customFormat="1" ht="15" customHeight="1">
      <c r="B186" s="298"/>
      <c r="C186" s="277" t="s">
        <v>1055</v>
      </c>
      <c r="D186" s="277"/>
      <c r="E186" s="277"/>
      <c r="F186" s="297" t="s">
        <v>982</v>
      </c>
      <c r="G186" s="277"/>
      <c r="H186" s="277" t="s">
        <v>1056</v>
      </c>
      <c r="I186" s="277" t="s">
        <v>1057</v>
      </c>
      <c r="J186" s="277"/>
      <c r="K186" s="319"/>
    </row>
    <row r="187" spans="2:11" s="1" customFormat="1" ht="15" customHeight="1">
      <c r="B187" s="298"/>
      <c r="C187" s="277" t="s">
        <v>1058</v>
      </c>
      <c r="D187" s="277"/>
      <c r="E187" s="277"/>
      <c r="F187" s="297" t="s">
        <v>982</v>
      </c>
      <c r="G187" s="277"/>
      <c r="H187" s="277" t="s">
        <v>1059</v>
      </c>
      <c r="I187" s="277" t="s">
        <v>1057</v>
      </c>
      <c r="J187" s="277"/>
      <c r="K187" s="319"/>
    </row>
    <row r="188" spans="2:11" s="1" customFormat="1" ht="15" customHeight="1">
      <c r="B188" s="298"/>
      <c r="C188" s="277" t="s">
        <v>1060</v>
      </c>
      <c r="D188" s="277"/>
      <c r="E188" s="277"/>
      <c r="F188" s="297" t="s">
        <v>982</v>
      </c>
      <c r="G188" s="277"/>
      <c r="H188" s="277" t="s">
        <v>1061</v>
      </c>
      <c r="I188" s="277" t="s">
        <v>1057</v>
      </c>
      <c r="J188" s="277"/>
      <c r="K188" s="319"/>
    </row>
    <row r="189" spans="2:11" s="1" customFormat="1" ht="15" customHeight="1">
      <c r="B189" s="298"/>
      <c r="C189" s="331" t="s">
        <v>1062</v>
      </c>
      <c r="D189" s="277"/>
      <c r="E189" s="277"/>
      <c r="F189" s="297" t="s">
        <v>982</v>
      </c>
      <c r="G189" s="277"/>
      <c r="H189" s="277" t="s">
        <v>1063</v>
      </c>
      <c r="I189" s="277" t="s">
        <v>1064</v>
      </c>
      <c r="J189" s="332" t="s">
        <v>1065</v>
      </c>
      <c r="K189" s="319"/>
    </row>
    <row r="190" spans="2:11" s="1" customFormat="1" ht="15" customHeight="1">
      <c r="B190" s="298"/>
      <c r="C190" s="283" t="s">
        <v>40</v>
      </c>
      <c r="D190" s="277"/>
      <c r="E190" s="277"/>
      <c r="F190" s="297" t="s">
        <v>976</v>
      </c>
      <c r="G190" s="277"/>
      <c r="H190" s="274" t="s">
        <v>1066</v>
      </c>
      <c r="I190" s="277" t="s">
        <v>1067</v>
      </c>
      <c r="J190" s="277"/>
      <c r="K190" s="319"/>
    </row>
    <row r="191" spans="2:11" s="1" customFormat="1" ht="15" customHeight="1">
      <c r="B191" s="298"/>
      <c r="C191" s="283" t="s">
        <v>1068</v>
      </c>
      <c r="D191" s="277"/>
      <c r="E191" s="277"/>
      <c r="F191" s="297" t="s">
        <v>976</v>
      </c>
      <c r="G191" s="277"/>
      <c r="H191" s="277" t="s">
        <v>1069</v>
      </c>
      <c r="I191" s="277" t="s">
        <v>1011</v>
      </c>
      <c r="J191" s="277"/>
      <c r="K191" s="319"/>
    </row>
    <row r="192" spans="2:11" s="1" customFormat="1" ht="15" customHeight="1">
      <c r="B192" s="298"/>
      <c r="C192" s="283" t="s">
        <v>1070</v>
      </c>
      <c r="D192" s="277"/>
      <c r="E192" s="277"/>
      <c r="F192" s="297" t="s">
        <v>976</v>
      </c>
      <c r="G192" s="277"/>
      <c r="H192" s="277" t="s">
        <v>1071</v>
      </c>
      <c r="I192" s="277" t="s">
        <v>1011</v>
      </c>
      <c r="J192" s="277"/>
      <c r="K192" s="319"/>
    </row>
    <row r="193" spans="2:11" s="1" customFormat="1" ht="15" customHeight="1">
      <c r="B193" s="298"/>
      <c r="C193" s="283" t="s">
        <v>1072</v>
      </c>
      <c r="D193" s="277"/>
      <c r="E193" s="277"/>
      <c r="F193" s="297" t="s">
        <v>982</v>
      </c>
      <c r="G193" s="277"/>
      <c r="H193" s="277" t="s">
        <v>1073</v>
      </c>
      <c r="I193" s="277" t="s">
        <v>1011</v>
      </c>
      <c r="J193" s="277"/>
      <c r="K193" s="319"/>
    </row>
    <row r="194" spans="2:11" s="1" customFormat="1" ht="15" customHeight="1">
      <c r="B194" s="325"/>
      <c r="C194" s="333"/>
      <c r="D194" s="307"/>
      <c r="E194" s="307"/>
      <c r="F194" s="307"/>
      <c r="G194" s="307"/>
      <c r="H194" s="307"/>
      <c r="I194" s="307"/>
      <c r="J194" s="307"/>
      <c r="K194" s="326"/>
    </row>
    <row r="195" spans="2:11" s="1" customFormat="1" ht="18.75" customHeight="1">
      <c r="B195" s="274"/>
      <c r="C195" s="277"/>
      <c r="D195" s="277"/>
      <c r="E195" s="277"/>
      <c r="F195" s="297"/>
      <c r="G195" s="277"/>
      <c r="H195" s="277"/>
      <c r="I195" s="277"/>
      <c r="J195" s="277"/>
      <c r="K195" s="274"/>
    </row>
    <row r="196" spans="2:11" s="1" customFormat="1" ht="18.75" customHeight="1">
      <c r="B196" s="274"/>
      <c r="C196" s="277"/>
      <c r="D196" s="277"/>
      <c r="E196" s="277"/>
      <c r="F196" s="297"/>
      <c r="G196" s="277"/>
      <c r="H196" s="277"/>
      <c r="I196" s="277"/>
      <c r="J196" s="277"/>
      <c r="K196" s="274"/>
    </row>
    <row r="197" spans="2:11" s="1" customFormat="1" ht="18.75" customHeight="1">
      <c r="B197" s="284"/>
      <c r="C197" s="284"/>
      <c r="D197" s="284"/>
      <c r="E197" s="284"/>
      <c r="F197" s="284"/>
      <c r="G197" s="284"/>
      <c r="H197" s="284"/>
      <c r="I197" s="284"/>
      <c r="J197" s="284"/>
      <c r="K197" s="284"/>
    </row>
    <row r="198" spans="2:11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pans="2:11" s="1" customFormat="1" ht="21">
      <c r="B199" s="269"/>
      <c r="C199" s="396" t="s">
        <v>1074</v>
      </c>
      <c r="D199" s="396"/>
      <c r="E199" s="396"/>
      <c r="F199" s="396"/>
      <c r="G199" s="396"/>
      <c r="H199" s="396"/>
      <c r="I199" s="396"/>
      <c r="J199" s="396"/>
      <c r="K199" s="270"/>
    </row>
    <row r="200" spans="2:11" s="1" customFormat="1" ht="25.5" customHeight="1">
      <c r="B200" s="269"/>
      <c r="C200" s="334" t="s">
        <v>1075</v>
      </c>
      <c r="D200" s="334"/>
      <c r="E200" s="334"/>
      <c r="F200" s="334" t="s">
        <v>1076</v>
      </c>
      <c r="G200" s="335"/>
      <c r="H200" s="395" t="s">
        <v>1077</v>
      </c>
      <c r="I200" s="395"/>
      <c r="J200" s="395"/>
      <c r="K200" s="270"/>
    </row>
    <row r="201" spans="2:11" s="1" customFormat="1" ht="5.25" customHeight="1">
      <c r="B201" s="298"/>
      <c r="C201" s="295"/>
      <c r="D201" s="295"/>
      <c r="E201" s="295"/>
      <c r="F201" s="295"/>
      <c r="G201" s="277"/>
      <c r="H201" s="295"/>
      <c r="I201" s="295"/>
      <c r="J201" s="295"/>
      <c r="K201" s="319"/>
    </row>
    <row r="202" spans="2:11" s="1" customFormat="1" ht="15" customHeight="1">
      <c r="B202" s="298"/>
      <c r="C202" s="277" t="s">
        <v>1067</v>
      </c>
      <c r="D202" s="277"/>
      <c r="E202" s="277"/>
      <c r="F202" s="297" t="s">
        <v>41</v>
      </c>
      <c r="G202" s="277"/>
      <c r="H202" s="394" t="s">
        <v>1078</v>
      </c>
      <c r="I202" s="394"/>
      <c r="J202" s="394"/>
      <c r="K202" s="319"/>
    </row>
    <row r="203" spans="2:11" s="1" customFormat="1" ht="15" customHeight="1">
      <c r="B203" s="298"/>
      <c r="C203" s="304"/>
      <c r="D203" s="277"/>
      <c r="E203" s="277"/>
      <c r="F203" s="297" t="s">
        <v>42</v>
      </c>
      <c r="G203" s="277"/>
      <c r="H203" s="394" t="s">
        <v>1079</v>
      </c>
      <c r="I203" s="394"/>
      <c r="J203" s="394"/>
      <c r="K203" s="319"/>
    </row>
    <row r="204" spans="2:11" s="1" customFormat="1" ht="15" customHeight="1">
      <c r="B204" s="298"/>
      <c r="C204" s="304"/>
      <c r="D204" s="277"/>
      <c r="E204" s="277"/>
      <c r="F204" s="297" t="s">
        <v>45</v>
      </c>
      <c r="G204" s="277"/>
      <c r="H204" s="394" t="s">
        <v>1080</v>
      </c>
      <c r="I204" s="394"/>
      <c r="J204" s="394"/>
      <c r="K204" s="319"/>
    </row>
    <row r="205" spans="2:11" s="1" customFormat="1" ht="15" customHeight="1">
      <c r="B205" s="298"/>
      <c r="C205" s="277"/>
      <c r="D205" s="277"/>
      <c r="E205" s="277"/>
      <c r="F205" s="297" t="s">
        <v>43</v>
      </c>
      <c r="G205" s="277"/>
      <c r="H205" s="394" t="s">
        <v>1081</v>
      </c>
      <c r="I205" s="394"/>
      <c r="J205" s="394"/>
      <c r="K205" s="319"/>
    </row>
    <row r="206" spans="2:11" s="1" customFormat="1" ht="15" customHeight="1">
      <c r="B206" s="298"/>
      <c r="C206" s="277"/>
      <c r="D206" s="277"/>
      <c r="E206" s="277"/>
      <c r="F206" s="297" t="s">
        <v>44</v>
      </c>
      <c r="G206" s="277"/>
      <c r="H206" s="394" t="s">
        <v>1082</v>
      </c>
      <c r="I206" s="394"/>
      <c r="J206" s="394"/>
      <c r="K206" s="319"/>
    </row>
    <row r="207" spans="2:11" s="1" customFormat="1" ht="15" customHeight="1">
      <c r="B207" s="298"/>
      <c r="C207" s="277"/>
      <c r="D207" s="277"/>
      <c r="E207" s="277"/>
      <c r="F207" s="297"/>
      <c r="G207" s="277"/>
      <c r="H207" s="277"/>
      <c r="I207" s="277"/>
      <c r="J207" s="277"/>
      <c r="K207" s="319"/>
    </row>
    <row r="208" spans="2:11" s="1" customFormat="1" ht="15" customHeight="1">
      <c r="B208" s="298"/>
      <c r="C208" s="277" t="s">
        <v>1023</v>
      </c>
      <c r="D208" s="277"/>
      <c r="E208" s="277"/>
      <c r="F208" s="297" t="s">
        <v>77</v>
      </c>
      <c r="G208" s="277"/>
      <c r="H208" s="394" t="s">
        <v>1083</v>
      </c>
      <c r="I208" s="394"/>
      <c r="J208" s="394"/>
      <c r="K208" s="319"/>
    </row>
    <row r="209" spans="2:11" s="1" customFormat="1" ht="15" customHeight="1">
      <c r="B209" s="298"/>
      <c r="C209" s="304"/>
      <c r="D209" s="277"/>
      <c r="E209" s="277"/>
      <c r="F209" s="297" t="s">
        <v>918</v>
      </c>
      <c r="G209" s="277"/>
      <c r="H209" s="394" t="s">
        <v>919</v>
      </c>
      <c r="I209" s="394"/>
      <c r="J209" s="394"/>
      <c r="K209" s="319"/>
    </row>
    <row r="210" spans="2:11" s="1" customFormat="1" ht="15" customHeight="1">
      <c r="B210" s="298"/>
      <c r="C210" s="277"/>
      <c r="D210" s="277"/>
      <c r="E210" s="277"/>
      <c r="F210" s="297" t="s">
        <v>916</v>
      </c>
      <c r="G210" s="277"/>
      <c r="H210" s="394" t="s">
        <v>1084</v>
      </c>
      <c r="I210" s="394"/>
      <c r="J210" s="394"/>
      <c r="K210" s="319"/>
    </row>
    <row r="211" spans="2:11" s="1" customFormat="1" ht="15" customHeight="1">
      <c r="B211" s="336"/>
      <c r="C211" s="304"/>
      <c r="D211" s="304"/>
      <c r="E211" s="304"/>
      <c r="F211" s="297" t="s">
        <v>920</v>
      </c>
      <c r="G211" s="283"/>
      <c r="H211" s="393" t="s">
        <v>921</v>
      </c>
      <c r="I211" s="393"/>
      <c r="J211" s="393"/>
      <c r="K211" s="337"/>
    </row>
    <row r="212" spans="2:11" s="1" customFormat="1" ht="15" customHeight="1">
      <c r="B212" s="336"/>
      <c r="C212" s="304"/>
      <c r="D212" s="304"/>
      <c r="E212" s="304"/>
      <c r="F212" s="297" t="s">
        <v>922</v>
      </c>
      <c r="G212" s="283"/>
      <c r="H212" s="393" t="s">
        <v>1085</v>
      </c>
      <c r="I212" s="393"/>
      <c r="J212" s="393"/>
      <c r="K212" s="337"/>
    </row>
    <row r="213" spans="2:11" s="1" customFormat="1" ht="15" customHeight="1">
      <c r="B213" s="336"/>
      <c r="C213" s="304"/>
      <c r="D213" s="304"/>
      <c r="E213" s="304"/>
      <c r="F213" s="338"/>
      <c r="G213" s="283"/>
      <c r="H213" s="339"/>
      <c r="I213" s="339"/>
      <c r="J213" s="339"/>
      <c r="K213" s="337"/>
    </row>
    <row r="214" spans="2:11" s="1" customFormat="1" ht="15" customHeight="1">
      <c r="B214" s="336"/>
      <c r="C214" s="277" t="s">
        <v>1047</v>
      </c>
      <c r="D214" s="304"/>
      <c r="E214" s="304"/>
      <c r="F214" s="297">
        <v>1</v>
      </c>
      <c r="G214" s="283"/>
      <c r="H214" s="393" t="s">
        <v>1086</v>
      </c>
      <c r="I214" s="393"/>
      <c r="J214" s="393"/>
      <c r="K214" s="337"/>
    </row>
    <row r="215" spans="2:11" s="1" customFormat="1" ht="15" customHeight="1">
      <c r="B215" s="336"/>
      <c r="C215" s="304"/>
      <c r="D215" s="304"/>
      <c r="E215" s="304"/>
      <c r="F215" s="297">
        <v>2</v>
      </c>
      <c r="G215" s="283"/>
      <c r="H215" s="393" t="s">
        <v>1087</v>
      </c>
      <c r="I215" s="393"/>
      <c r="J215" s="393"/>
      <c r="K215" s="337"/>
    </row>
    <row r="216" spans="2:11" s="1" customFormat="1" ht="15" customHeight="1">
      <c r="B216" s="336"/>
      <c r="C216" s="304"/>
      <c r="D216" s="304"/>
      <c r="E216" s="304"/>
      <c r="F216" s="297">
        <v>3</v>
      </c>
      <c r="G216" s="283"/>
      <c r="H216" s="393" t="s">
        <v>1088</v>
      </c>
      <c r="I216" s="393"/>
      <c r="J216" s="393"/>
      <c r="K216" s="337"/>
    </row>
    <row r="217" spans="2:11" s="1" customFormat="1" ht="15" customHeight="1">
      <c r="B217" s="336"/>
      <c r="C217" s="304"/>
      <c r="D217" s="304"/>
      <c r="E217" s="304"/>
      <c r="F217" s="297">
        <v>4</v>
      </c>
      <c r="G217" s="283"/>
      <c r="H217" s="393" t="s">
        <v>1089</v>
      </c>
      <c r="I217" s="393"/>
      <c r="J217" s="393"/>
      <c r="K217" s="337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2-1 - Stavební úpravy - v...</vt:lpstr>
      <vt:lpstr>2-2 - Elektro - velká kov...</vt:lpstr>
      <vt:lpstr>2-3 - ZTI+ÚT - velká kovárna</vt:lpstr>
      <vt:lpstr>2-4 - VZT - velká kovárna</vt:lpstr>
      <vt:lpstr>Pokyny pro vyplnění</vt:lpstr>
      <vt:lpstr>'2-1 - Stavební úpravy - v...'!Názvy_tisku</vt:lpstr>
      <vt:lpstr>'2-2 - Elektro - velká kov...'!Názvy_tisku</vt:lpstr>
      <vt:lpstr>'2-3 - ZTI+ÚT - velká kovárna'!Názvy_tisku</vt:lpstr>
      <vt:lpstr>'2-4 - VZT - velká kovárna'!Názvy_tisku</vt:lpstr>
      <vt:lpstr>'Rekapitulace stavby'!Názvy_tisku</vt:lpstr>
      <vt:lpstr>'2-1 - Stavební úpravy - v...'!Oblast_tisku</vt:lpstr>
      <vt:lpstr>'2-2 - Elektro - velká kov...'!Oblast_tisku</vt:lpstr>
      <vt:lpstr>'2-3 - ZTI+ÚT - velká kovárna'!Oblast_tisku</vt:lpstr>
      <vt:lpstr>'2-4 - VZT - velká kovárna'!Oblast_tisku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Jannike Genc Sklenarova</dc:creator>
  <cp:lastModifiedBy>Jannike Genc Sklenářová</cp:lastModifiedBy>
  <dcterms:created xsi:type="dcterms:W3CDTF">2019-11-08T20:38:38Z</dcterms:created>
  <dcterms:modified xsi:type="dcterms:W3CDTF">2019-11-08T20:39:09Z</dcterms:modified>
</cp:coreProperties>
</file>